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e082908\Desktop\2025 Drupal site documents\Grantee Reporting Forms\Adult MH\"/>
    </mc:Choice>
  </mc:AlternateContent>
  <xr:revisionPtr revIDLastSave="0" documentId="13_ncr:1_{84FD0FEF-397B-425D-8E93-876C9E08C099}" xr6:coauthVersionLast="47" xr6:coauthVersionMax="47" xr10:uidLastSave="{00000000-0000-0000-0000-000000000000}"/>
  <bookViews>
    <workbookView xWindow="-120" yWindow="-120" windowWidth="24240" windowHeight="13020" xr2:uid="{00000000-000D-0000-FFFF-FFFF00000000}"/>
  </bookViews>
  <sheets>
    <sheet name="INSTRUCTIONS" sheetId="1" r:id="rId1"/>
    <sheet name="Initial Info Client Demographic" sheetId="2" r:id="rId2"/>
    <sheet name="Flex Funds offered during FY" sheetId="3" r:id="rId3"/>
    <sheet name="Events Attended Provided" sheetId="4" r:id="rId4"/>
    <sheet name="Consumer Satisfaction" sheetId="5" r:id="rId5"/>
    <sheet name="SUMMARY OF DATA " sheetId="6" r:id="rId6"/>
    <sheet name="Sheet1" sheetId="7" r:id="rId7"/>
    <sheet name="Drop Down Boxes" sheetId="8" state="hidden"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2" roundtripDataChecksum="UgRnPpGO9RTCRK4TYKUBo1tttovBKuP7MaQHeMbsI8A="/>
    </ext>
  </extLst>
</workbook>
</file>

<file path=xl/calcChain.xml><?xml version="1.0" encoding="utf-8"?>
<calcChain xmlns="http://schemas.openxmlformats.org/spreadsheetml/2006/main">
  <c r="W35" i="8" l="1"/>
  <c r="Y9" i="8"/>
  <c r="P9" i="8"/>
  <c r="J9" i="8"/>
  <c r="Y8" i="8"/>
  <c r="Y7" i="8"/>
  <c r="J7" i="8"/>
  <c r="Y6" i="8"/>
  <c r="J6" i="8"/>
  <c r="Y5" i="8"/>
  <c r="J5" i="8"/>
  <c r="F113" i="6"/>
  <c r="F112" i="6"/>
  <c r="F111" i="6"/>
  <c r="Z110" i="6"/>
  <c r="S110" i="6"/>
  <c r="AG110" i="6" s="1"/>
  <c r="F110" i="6"/>
  <c r="Z109" i="6"/>
  <c r="S109" i="6"/>
  <c r="AG109" i="6" s="1"/>
  <c r="F109" i="6"/>
  <c r="Z108" i="6"/>
  <c r="S108" i="6"/>
  <c r="AG108" i="6" s="1"/>
  <c r="F108" i="6"/>
  <c r="Z107" i="6"/>
  <c r="S107" i="6"/>
  <c r="AG107" i="6" s="1"/>
  <c r="F107" i="6"/>
  <c r="AG106" i="6"/>
  <c r="Z106" i="6"/>
  <c r="S106" i="6"/>
  <c r="F106" i="6"/>
  <c r="F105" i="6"/>
  <c r="F114" i="6" s="1"/>
  <c r="I24" i="6" s="1"/>
  <c r="Q24" i="6" s="1"/>
  <c r="AD100" i="6"/>
  <c r="R100" i="6"/>
  <c r="F100" i="6"/>
  <c r="AD99" i="6"/>
  <c r="R99" i="6"/>
  <c r="F99" i="6"/>
  <c r="AD98" i="6"/>
  <c r="R98" i="6"/>
  <c r="F98" i="6"/>
  <c r="AD97" i="6"/>
  <c r="R97" i="6"/>
  <c r="F97" i="6"/>
  <c r="AD96" i="6"/>
  <c r="R96" i="6"/>
  <c r="F96" i="6"/>
  <c r="AD95" i="6"/>
  <c r="R95" i="6"/>
  <c r="F95" i="6"/>
  <c r="AD94" i="6"/>
  <c r="AD101" i="6" s="1"/>
  <c r="I22" i="6" s="1"/>
  <c r="Q22" i="6" s="1"/>
  <c r="R94" i="6"/>
  <c r="F94" i="6"/>
  <c r="AD93" i="6"/>
  <c r="R93" i="6"/>
  <c r="F93" i="6"/>
  <c r="AD92" i="6"/>
  <c r="R92" i="6"/>
  <c r="R101" i="6" s="1"/>
  <c r="I21" i="6" s="1"/>
  <c r="Q21" i="6" s="1"/>
  <c r="F92" i="6"/>
  <c r="F101" i="6" s="1"/>
  <c r="I19" i="6" s="1"/>
  <c r="Q19" i="6" s="1"/>
  <c r="AD88" i="6"/>
  <c r="P88" i="6"/>
  <c r="AD87" i="6"/>
  <c r="AC87" i="6"/>
  <c r="AB87" i="6"/>
  <c r="AA87" i="6"/>
  <c r="Z87" i="6"/>
  <c r="Y87" i="6"/>
  <c r="AE87" i="6" s="1"/>
  <c r="W87" i="6"/>
  <c r="V87" i="6"/>
  <c r="U87" i="6"/>
  <c r="T87" i="6"/>
  <c r="S87" i="6"/>
  <c r="R87" i="6"/>
  <c r="Q87" i="6"/>
  <c r="P87" i="6"/>
  <c r="O87" i="6"/>
  <c r="N87" i="6"/>
  <c r="M87" i="6"/>
  <c r="L87" i="6"/>
  <c r="K87" i="6"/>
  <c r="J87" i="6"/>
  <c r="X87" i="6" s="1"/>
  <c r="G87" i="6"/>
  <c r="AD86" i="6"/>
  <c r="AC86" i="6"/>
  <c r="AB86" i="6"/>
  <c r="AA86" i="6"/>
  <c r="Z86" i="6"/>
  <c r="Y86" i="6"/>
  <c r="AE86" i="6" s="1"/>
  <c r="W86" i="6"/>
  <c r="V86" i="6"/>
  <c r="U86" i="6"/>
  <c r="T86" i="6"/>
  <c r="S86" i="6"/>
  <c r="R86" i="6"/>
  <c r="Q86" i="6"/>
  <c r="P86" i="6"/>
  <c r="O86" i="6"/>
  <c r="N86" i="6"/>
  <c r="M86" i="6"/>
  <c r="L86" i="6"/>
  <c r="K86" i="6"/>
  <c r="J86" i="6"/>
  <c r="X86" i="6" s="1"/>
  <c r="G86" i="6"/>
  <c r="AD85" i="6"/>
  <c r="AC85" i="6"/>
  <c r="AB85" i="6"/>
  <c r="AA85" i="6"/>
  <c r="Z85" i="6"/>
  <c r="Y85" i="6"/>
  <c r="AE85" i="6" s="1"/>
  <c r="W85" i="6"/>
  <c r="V85" i="6"/>
  <c r="U85" i="6"/>
  <c r="T85" i="6"/>
  <c r="S85" i="6"/>
  <c r="R85" i="6"/>
  <c r="Q85" i="6"/>
  <c r="P85" i="6"/>
  <c r="O85" i="6"/>
  <c r="N85" i="6"/>
  <c r="M85" i="6"/>
  <c r="L85" i="6"/>
  <c r="K85" i="6"/>
  <c r="J85" i="6"/>
  <c r="X85" i="6" s="1"/>
  <c r="G85" i="6"/>
  <c r="AD84" i="6"/>
  <c r="AC84" i="6"/>
  <c r="AB84" i="6"/>
  <c r="AA84" i="6"/>
  <c r="Z84" i="6"/>
  <c r="AE84" i="6" s="1"/>
  <c r="Y84" i="6"/>
  <c r="W84" i="6"/>
  <c r="V84" i="6"/>
  <c r="U84" i="6"/>
  <c r="T84" i="6"/>
  <c r="S84" i="6"/>
  <c r="R84" i="6"/>
  <c r="Q84" i="6"/>
  <c r="P84" i="6"/>
  <c r="O84" i="6"/>
  <c r="N84" i="6"/>
  <c r="M84" i="6"/>
  <c r="L84" i="6"/>
  <c r="K84" i="6"/>
  <c r="J84" i="6"/>
  <c r="X84" i="6" s="1"/>
  <c r="G84" i="6"/>
  <c r="AD83" i="6"/>
  <c r="AC83" i="6"/>
  <c r="AB83" i="6"/>
  <c r="AA83" i="6"/>
  <c r="Z83" i="6"/>
  <c r="Y83" i="6"/>
  <c r="AE83" i="6" s="1"/>
  <c r="W83" i="6"/>
  <c r="V83" i="6"/>
  <c r="U83" i="6"/>
  <c r="T83" i="6"/>
  <c r="S83" i="6"/>
  <c r="R83" i="6"/>
  <c r="Q83" i="6"/>
  <c r="P83" i="6"/>
  <c r="O83" i="6"/>
  <c r="N83" i="6"/>
  <c r="M83" i="6"/>
  <c r="L83" i="6"/>
  <c r="K83" i="6"/>
  <c r="J83" i="6"/>
  <c r="X83" i="6" s="1"/>
  <c r="G83" i="6"/>
  <c r="AD82" i="6"/>
  <c r="AC82" i="6"/>
  <c r="AB82" i="6"/>
  <c r="AE82" i="6" s="1"/>
  <c r="AA82" i="6"/>
  <c r="Z82" i="6"/>
  <c r="Y82" i="6"/>
  <c r="W82" i="6"/>
  <c r="V82" i="6"/>
  <c r="U82" i="6"/>
  <c r="T82" i="6"/>
  <c r="S82" i="6"/>
  <c r="R82" i="6"/>
  <c r="Q82" i="6"/>
  <c r="P82" i="6"/>
  <c r="O82" i="6"/>
  <c r="N82" i="6"/>
  <c r="M82" i="6"/>
  <c r="L82" i="6"/>
  <c r="K82" i="6"/>
  <c r="J82" i="6"/>
  <c r="X82" i="6" s="1"/>
  <c r="G82" i="6"/>
  <c r="AD81" i="6"/>
  <c r="AC81" i="6"/>
  <c r="AB81" i="6"/>
  <c r="AA81" i="6"/>
  <c r="Z81" i="6"/>
  <c r="AE81" i="6" s="1"/>
  <c r="Y81" i="6"/>
  <c r="W81" i="6"/>
  <c r="V81" i="6"/>
  <c r="U81" i="6"/>
  <c r="T81" i="6"/>
  <c r="S81" i="6"/>
  <c r="S88" i="6" s="1"/>
  <c r="R81" i="6"/>
  <c r="Q81" i="6"/>
  <c r="P81" i="6"/>
  <c r="O81" i="6"/>
  <c r="N81" i="6"/>
  <c r="M81" i="6"/>
  <c r="L81" i="6"/>
  <c r="K81" i="6"/>
  <c r="J81" i="6"/>
  <c r="X81" i="6" s="1"/>
  <c r="G81" i="6"/>
  <c r="AD80" i="6"/>
  <c r="AC80" i="6"/>
  <c r="AC88" i="6" s="1"/>
  <c r="AB80" i="6"/>
  <c r="AB88" i="6" s="1"/>
  <c r="AA80" i="6"/>
  <c r="AA88" i="6" s="1"/>
  <c r="Z80" i="6"/>
  <c r="Z88" i="6" s="1"/>
  <c r="Y80" i="6"/>
  <c r="AE80" i="6" s="1"/>
  <c r="W80" i="6"/>
  <c r="W88" i="6" s="1"/>
  <c r="V80" i="6"/>
  <c r="V88" i="6" s="1"/>
  <c r="U80" i="6"/>
  <c r="U88" i="6" s="1"/>
  <c r="T80" i="6"/>
  <c r="T88" i="6" s="1"/>
  <c r="S80" i="6"/>
  <c r="R80" i="6"/>
  <c r="R88" i="6" s="1"/>
  <c r="Q80" i="6"/>
  <c r="Q88" i="6" s="1"/>
  <c r="P80" i="6"/>
  <c r="O80" i="6"/>
  <c r="O88" i="6" s="1"/>
  <c r="N80" i="6"/>
  <c r="N88" i="6" s="1"/>
  <c r="M80" i="6"/>
  <c r="M88" i="6" s="1"/>
  <c r="L80" i="6"/>
  <c r="L88" i="6" s="1"/>
  <c r="K80" i="6"/>
  <c r="K88" i="6" s="1"/>
  <c r="J80" i="6"/>
  <c r="X80" i="6" s="1"/>
  <c r="G80" i="6"/>
  <c r="G88" i="6" s="1"/>
  <c r="AF74" i="6"/>
  <c r="AF73" i="6"/>
  <c r="X73" i="6"/>
  <c r="AF72" i="6"/>
  <c r="X72" i="6"/>
  <c r="AF71" i="6"/>
  <c r="X71" i="6"/>
  <c r="AF70" i="6"/>
  <c r="X70" i="6"/>
  <c r="AF69" i="6"/>
  <c r="X69" i="6"/>
  <c r="AF68" i="6"/>
  <c r="X68" i="6"/>
  <c r="AF67" i="6"/>
  <c r="X67" i="6"/>
  <c r="AF66" i="6"/>
  <c r="X66" i="6"/>
  <c r="AF65" i="6"/>
  <c r="X65" i="6"/>
  <c r="G65" i="6"/>
  <c r="AF64" i="6"/>
  <c r="X64" i="6"/>
  <c r="G64" i="6"/>
  <c r="AF63" i="6"/>
  <c r="X63" i="6"/>
  <c r="G63" i="6"/>
  <c r="G66" i="6" s="1"/>
  <c r="AF62" i="6"/>
  <c r="X62" i="6"/>
  <c r="AF61" i="6"/>
  <c r="X61" i="6"/>
  <c r="G61" i="6"/>
  <c r="AF60" i="6"/>
  <c r="X60" i="6"/>
  <c r="Q60" i="6"/>
  <c r="G60" i="6"/>
  <c r="AF59" i="6"/>
  <c r="X59" i="6"/>
  <c r="Q59" i="6"/>
  <c r="Q61" i="6" s="1"/>
  <c r="G59" i="6"/>
  <c r="AF58" i="6"/>
  <c r="X58" i="6"/>
  <c r="G58" i="6"/>
  <c r="AF57" i="6"/>
  <c r="X57" i="6"/>
  <c r="G57" i="6"/>
  <c r="AF56" i="6"/>
  <c r="X56" i="6"/>
  <c r="G56" i="6"/>
  <c r="AF55" i="6"/>
  <c r="X55" i="6"/>
  <c r="Q55" i="6"/>
  <c r="G55" i="6"/>
  <c r="AF54" i="6"/>
  <c r="X54" i="6"/>
  <c r="Q54" i="6"/>
  <c r="G54" i="6"/>
  <c r="AF53" i="6"/>
  <c r="X53" i="6"/>
  <c r="Q53" i="6"/>
  <c r="AF52" i="6"/>
  <c r="X52" i="6"/>
  <c r="AF51" i="6"/>
  <c r="X51" i="6"/>
  <c r="AF50" i="6"/>
  <c r="X50" i="6"/>
  <c r="AF49" i="6"/>
  <c r="X49" i="6"/>
  <c r="AF48" i="6"/>
  <c r="X48" i="6"/>
  <c r="AF47" i="6"/>
  <c r="X47" i="6"/>
  <c r="AF46" i="6"/>
  <c r="X46" i="6"/>
  <c r="AF45" i="6"/>
  <c r="X45" i="6"/>
  <c r="Q45" i="6"/>
  <c r="AF44" i="6"/>
  <c r="X44" i="6"/>
  <c r="Q44" i="6"/>
  <c r="Q46" i="6" s="1"/>
  <c r="AF43" i="6"/>
  <c r="X43" i="6"/>
  <c r="AF42" i="6"/>
  <c r="X42" i="6"/>
  <c r="AF41" i="6"/>
  <c r="X41" i="6"/>
  <c r="F41" i="6"/>
  <c r="AF40" i="6"/>
  <c r="X40" i="6"/>
  <c r="P40" i="6"/>
  <c r="F40" i="6"/>
  <c r="AF39" i="6"/>
  <c r="X39" i="6"/>
  <c r="P39" i="6"/>
  <c r="F39" i="6"/>
  <c r="AF38" i="6"/>
  <c r="X38" i="6"/>
  <c r="P38" i="6"/>
  <c r="F38" i="6"/>
  <c r="AF37" i="6"/>
  <c r="X37" i="6"/>
  <c r="P37" i="6"/>
  <c r="F37" i="6"/>
  <c r="AF36" i="6"/>
  <c r="X36" i="6"/>
  <c r="P36" i="6"/>
  <c r="F36" i="6"/>
  <c r="AF35" i="6"/>
  <c r="X35" i="6"/>
  <c r="P35" i="6"/>
  <c r="F35" i="6"/>
  <c r="AF34" i="6"/>
  <c r="X34" i="6"/>
  <c r="P34" i="6"/>
  <c r="P41" i="6" s="1"/>
  <c r="F34" i="6"/>
  <c r="AF33" i="6"/>
  <c r="X33" i="6"/>
  <c r="P33" i="6"/>
  <c r="F33" i="6"/>
  <c r="F42" i="6" s="1"/>
  <c r="F49" i="6" s="1"/>
  <c r="AF32" i="6"/>
  <c r="X32" i="6"/>
  <c r="AF31" i="6"/>
  <c r="X31" i="6"/>
  <c r="AF30" i="6"/>
  <c r="X30" i="6"/>
  <c r="AF29" i="6"/>
  <c r="X29" i="6"/>
  <c r="AF28" i="6"/>
  <c r="X28" i="6"/>
  <c r="AF27" i="6"/>
  <c r="X27" i="6"/>
  <c r="AF26" i="6"/>
  <c r="X26" i="6"/>
  <c r="AF25" i="6"/>
  <c r="X25" i="6"/>
  <c r="AF24" i="6"/>
  <c r="X24" i="6"/>
  <c r="AF23" i="6"/>
  <c r="X23" i="6"/>
  <c r="AF22" i="6"/>
  <c r="X22" i="6"/>
  <c r="AF21" i="6"/>
  <c r="X21" i="6"/>
  <c r="AF20" i="6"/>
  <c r="X20" i="6"/>
  <c r="AF19" i="6"/>
  <c r="X19" i="6"/>
  <c r="Q18" i="6"/>
  <c r="I18" i="6"/>
  <c r="Y9" i="6"/>
  <c r="P9" i="6"/>
  <c r="J9" i="6"/>
  <c r="Y8" i="6"/>
  <c r="Y7" i="6"/>
  <c r="J7" i="6"/>
  <c r="Y6" i="6"/>
  <c r="J6" i="6"/>
  <c r="Y5" i="6"/>
  <c r="J5" i="6"/>
  <c r="R2" i="6"/>
  <c r="O2" i="6"/>
  <c r="G2" i="6"/>
  <c r="O25" i="5"/>
  <c r="M25" i="5"/>
  <c r="K25" i="5"/>
  <c r="J25" i="5"/>
  <c r="H25" i="5"/>
  <c r="G25" i="5"/>
  <c r="E25" i="5"/>
  <c r="D25" i="5"/>
  <c r="O9" i="5"/>
  <c r="H9" i="5"/>
  <c r="E9" i="5"/>
  <c r="O8" i="5"/>
  <c r="O7" i="5"/>
  <c r="E7" i="5"/>
  <c r="O6" i="5"/>
  <c r="E6" i="5"/>
  <c r="O5" i="5"/>
  <c r="E5" i="5"/>
  <c r="A4" i="5"/>
  <c r="K3" i="5"/>
  <c r="J3" i="5"/>
  <c r="F3" i="5"/>
  <c r="A2" i="5"/>
  <c r="A1013" i="4"/>
  <c r="A1012" i="4"/>
  <c r="A1011" i="4"/>
  <c r="A1010" i="4"/>
  <c r="A1009" i="4"/>
  <c r="A1008" i="4"/>
  <c r="A1007" i="4"/>
  <c r="A1006" i="4"/>
  <c r="A1005" i="4"/>
  <c r="A1004" i="4"/>
  <c r="A1003" i="4"/>
  <c r="A1002" i="4"/>
  <c r="A1001" i="4"/>
  <c r="A1000" i="4"/>
  <c r="A999" i="4"/>
  <c r="A998" i="4"/>
  <c r="A997" i="4"/>
  <c r="A996" i="4"/>
  <c r="A995" i="4"/>
  <c r="A994" i="4"/>
  <c r="A993" i="4"/>
  <c r="A992" i="4"/>
  <c r="A991" i="4"/>
  <c r="A990" i="4"/>
  <c r="A989" i="4"/>
  <c r="A988" i="4"/>
  <c r="A987" i="4"/>
  <c r="A986" i="4"/>
  <c r="A985" i="4"/>
  <c r="A984" i="4"/>
  <c r="A983" i="4"/>
  <c r="A982" i="4"/>
  <c r="A981" i="4"/>
  <c r="A980" i="4"/>
  <c r="A979" i="4"/>
  <c r="A978" i="4"/>
  <c r="A977" i="4"/>
  <c r="A976" i="4"/>
  <c r="A975" i="4"/>
  <c r="A974" i="4"/>
  <c r="A973" i="4"/>
  <c r="A972" i="4"/>
  <c r="A971" i="4"/>
  <c r="A970" i="4"/>
  <c r="A969" i="4"/>
  <c r="A968" i="4"/>
  <c r="A967" i="4"/>
  <c r="A966" i="4"/>
  <c r="A965" i="4"/>
  <c r="A964" i="4"/>
  <c r="A963" i="4"/>
  <c r="A962" i="4"/>
  <c r="A961" i="4"/>
  <c r="A960" i="4"/>
  <c r="A959" i="4"/>
  <c r="A958" i="4"/>
  <c r="A957" i="4"/>
  <c r="A956" i="4"/>
  <c r="A955" i="4"/>
  <c r="A954" i="4"/>
  <c r="A953" i="4"/>
  <c r="A952" i="4"/>
  <c r="A951" i="4"/>
  <c r="A950" i="4"/>
  <c r="A949" i="4"/>
  <c r="A948" i="4"/>
  <c r="A947" i="4"/>
  <c r="A946" i="4"/>
  <c r="A945" i="4"/>
  <c r="A944" i="4"/>
  <c r="A943" i="4"/>
  <c r="A942" i="4"/>
  <c r="A941" i="4"/>
  <c r="A940" i="4"/>
  <c r="A939" i="4"/>
  <c r="A938" i="4"/>
  <c r="A937" i="4"/>
  <c r="A936" i="4"/>
  <c r="A935" i="4"/>
  <c r="A934" i="4"/>
  <c r="A933" i="4"/>
  <c r="A932" i="4"/>
  <c r="A931" i="4"/>
  <c r="A930" i="4"/>
  <c r="A929" i="4"/>
  <c r="A928" i="4"/>
  <c r="A927" i="4"/>
  <c r="A926" i="4"/>
  <c r="A925" i="4"/>
  <c r="A924" i="4"/>
  <c r="A923" i="4"/>
  <c r="A922" i="4"/>
  <c r="A921" i="4"/>
  <c r="A920" i="4"/>
  <c r="A919" i="4"/>
  <c r="A918" i="4"/>
  <c r="A917" i="4"/>
  <c r="A916" i="4"/>
  <c r="A915" i="4"/>
  <c r="A914" i="4"/>
  <c r="A913" i="4"/>
  <c r="A912" i="4"/>
  <c r="A911" i="4"/>
  <c r="A910" i="4"/>
  <c r="A909" i="4"/>
  <c r="A908" i="4"/>
  <c r="A907" i="4"/>
  <c r="A906" i="4"/>
  <c r="A905" i="4"/>
  <c r="A904" i="4"/>
  <c r="A903" i="4"/>
  <c r="A902" i="4"/>
  <c r="A901" i="4"/>
  <c r="A900" i="4"/>
  <c r="A899" i="4"/>
  <c r="A898" i="4"/>
  <c r="A897" i="4"/>
  <c r="A896" i="4"/>
  <c r="A895" i="4"/>
  <c r="A894" i="4"/>
  <c r="A893" i="4"/>
  <c r="A892" i="4"/>
  <c r="A891" i="4"/>
  <c r="A890" i="4"/>
  <c r="A889" i="4"/>
  <c r="A888" i="4"/>
  <c r="A887" i="4"/>
  <c r="A886" i="4"/>
  <c r="A885" i="4"/>
  <c r="A884" i="4"/>
  <c r="A883" i="4"/>
  <c r="A882" i="4"/>
  <c r="A881" i="4"/>
  <c r="A880" i="4"/>
  <c r="A879" i="4"/>
  <c r="A878" i="4"/>
  <c r="A877" i="4"/>
  <c r="A876" i="4"/>
  <c r="A875" i="4"/>
  <c r="A874" i="4"/>
  <c r="A873" i="4"/>
  <c r="A872" i="4"/>
  <c r="A871" i="4"/>
  <c r="A870" i="4"/>
  <c r="A869" i="4"/>
  <c r="A868" i="4"/>
  <c r="A867" i="4"/>
  <c r="A866" i="4"/>
  <c r="A865" i="4"/>
  <c r="A864" i="4"/>
  <c r="A863" i="4"/>
  <c r="A862" i="4"/>
  <c r="A861" i="4"/>
  <c r="A860" i="4"/>
  <c r="A859" i="4"/>
  <c r="A858" i="4"/>
  <c r="A857" i="4"/>
  <c r="A856" i="4"/>
  <c r="A855" i="4"/>
  <c r="A854" i="4"/>
  <c r="A853" i="4"/>
  <c r="A852" i="4"/>
  <c r="A851" i="4"/>
  <c r="A850" i="4"/>
  <c r="A849" i="4"/>
  <c r="A848" i="4"/>
  <c r="A847" i="4"/>
  <c r="A846" i="4"/>
  <c r="A845" i="4"/>
  <c r="A844" i="4"/>
  <c r="A843" i="4"/>
  <c r="A842" i="4"/>
  <c r="A841" i="4"/>
  <c r="A840" i="4"/>
  <c r="A839" i="4"/>
  <c r="A838" i="4"/>
  <c r="A837" i="4"/>
  <c r="A836" i="4"/>
  <c r="A835" i="4"/>
  <c r="A834" i="4"/>
  <c r="A833" i="4"/>
  <c r="A832" i="4"/>
  <c r="A831" i="4"/>
  <c r="A830" i="4"/>
  <c r="A829" i="4"/>
  <c r="A828" i="4"/>
  <c r="A827" i="4"/>
  <c r="A826" i="4"/>
  <c r="A825" i="4"/>
  <c r="A824" i="4"/>
  <c r="A823" i="4"/>
  <c r="A822" i="4"/>
  <c r="A821" i="4"/>
  <c r="A820" i="4"/>
  <c r="A819" i="4"/>
  <c r="A818" i="4"/>
  <c r="A817" i="4"/>
  <c r="A816" i="4"/>
  <c r="A815" i="4"/>
  <c r="A814" i="4"/>
  <c r="A813" i="4"/>
  <c r="A812" i="4"/>
  <c r="A811" i="4"/>
  <c r="A810" i="4"/>
  <c r="A809" i="4"/>
  <c r="A808" i="4"/>
  <c r="A807" i="4"/>
  <c r="A806" i="4"/>
  <c r="A805" i="4"/>
  <c r="A804" i="4"/>
  <c r="A803" i="4"/>
  <c r="A802" i="4"/>
  <c r="A801" i="4"/>
  <c r="A800" i="4"/>
  <c r="A799" i="4"/>
  <c r="A798" i="4"/>
  <c r="A797" i="4"/>
  <c r="A796" i="4"/>
  <c r="A795" i="4"/>
  <c r="A794" i="4"/>
  <c r="A793" i="4"/>
  <c r="A792" i="4"/>
  <c r="A791" i="4"/>
  <c r="A790" i="4"/>
  <c r="A789" i="4"/>
  <c r="A788" i="4"/>
  <c r="A787" i="4"/>
  <c r="A786" i="4"/>
  <c r="A785" i="4"/>
  <c r="A784" i="4"/>
  <c r="A783" i="4"/>
  <c r="A782" i="4"/>
  <c r="A781" i="4"/>
  <c r="A780" i="4"/>
  <c r="A779" i="4"/>
  <c r="A778" i="4"/>
  <c r="A777" i="4"/>
  <c r="A776" i="4"/>
  <c r="A775" i="4"/>
  <c r="A774" i="4"/>
  <c r="A773" i="4"/>
  <c r="A772" i="4"/>
  <c r="A771" i="4"/>
  <c r="A770" i="4"/>
  <c r="A769" i="4"/>
  <c r="A768" i="4"/>
  <c r="A767" i="4"/>
  <c r="A766" i="4"/>
  <c r="A765" i="4"/>
  <c r="A764" i="4"/>
  <c r="A763" i="4"/>
  <c r="A762" i="4"/>
  <c r="A761" i="4"/>
  <c r="A760" i="4"/>
  <c r="A759" i="4"/>
  <c r="A758" i="4"/>
  <c r="A757" i="4"/>
  <c r="A756" i="4"/>
  <c r="A755" i="4"/>
  <c r="A754" i="4"/>
  <c r="A753" i="4"/>
  <c r="A752" i="4"/>
  <c r="A751" i="4"/>
  <c r="A750" i="4"/>
  <c r="A749" i="4"/>
  <c r="A748" i="4"/>
  <c r="A747" i="4"/>
  <c r="A746" i="4"/>
  <c r="A745" i="4"/>
  <c r="A744" i="4"/>
  <c r="A743" i="4"/>
  <c r="A742" i="4"/>
  <c r="A741" i="4"/>
  <c r="A740" i="4"/>
  <c r="A739" i="4"/>
  <c r="A738" i="4"/>
  <c r="A737" i="4"/>
  <c r="A736" i="4"/>
  <c r="A735" i="4"/>
  <c r="A734" i="4"/>
  <c r="A733" i="4"/>
  <c r="A732" i="4"/>
  <c r="A731" i="4"/>
  <c r="A730" i="4"/>
  <c r="A729" i="4"/>
  <c r="A728" i="4"/>
  <c r="A727" i="4"/>
  <c r="A726" i="4"/>
  <c r="A725" i="4"/>
  <c r="A724" i="4"/>
  <c r="A723" i="4"/>
  <c r="A722" i="4"/>
  <c r="A721" i="4"/>
  <c r="A720" i="4"/>
  <c r="A719" i="4"/>
  <c r="A718" i="4"/>
  <c r="A717" i="4"/>
  <c r="A716" i="4"/>
  <c r="A715" i="4"/>
  <c r="A714" i="4"/>
  <c r="A713" i="4"/>
  <c r="A712" i="4"/>
  <c r="A711" i="4"/>
  <c r="A710" i="4"/>
  <c r="A709" i="4"/>
  <c r="A708" i="4"/>
  <c r="A707" i="4"/>
  <c r="A706" i="4"/>
  <c r="A705" i="4"/>
  <c r="A704" i="4"/>
  <c r="A703" i="4"/>
  <c r="A702" i="4"/>
  <c r="A701" i="4"/>
  <c r="A700" i="4"/>
  <c r="A699" i="4"/>
  <c r="A698" i="4"/>
  <c r="A697" i="4"/>
  <c r="A696" i="4"/>
  <c r="A695" i="4"/>
  <c r="A694" i="4"/>
  <c r="A693" i="4"/>
  <c r="A692" i="4"/>
  <c r="A691" i="4"/>
  <c r="A690" i="4"/>
  <c r="A689" i="4"/>
  <c r="A688" i="4"/>
  <c r="A687" i="4"/>
  <c r="A686" i="4"/>
  <c r="A685" i="4"/>
  <c r="A684" i="4"/>
  <c r="A683" i="4"/>
  <c r="A682" i="4"/>
  <c r="A681" i="4"/>
  <c r="A680" i="4"/>
  <c r="A679" i="4"/>
  <c r="A678" i="4"/>
  <c r="A677" i="4"/>
  <c r="A676" i="4"/>
  <c r="A675" i="4"/>
  <c r="A674" i="4"/>
  <c r="A673" i="4"/>
  <c r="A672" i="4"/>
  <c r="A671" i="4"/>
  <c r="A670" i="4"/>
  <c r="A669" i="4"/>
  <c r="A668" i="4"/>
  <c r="A667" i="4"/>
  <c r="A666" i="4"/>
  <c r="A665" i="4"/>
  <c r="A664" i="4"/>
  <c r="A663" i="4"/>
  <c r="A662" i="4"/>
  <c r="A661" i="4"/>
  <c r="A660" i="4"/>
  <c r="A659" i="4"/>
  <c r="A658" i="4"/>
  <c r="A657" i="4"/>
  <c r="A656" i="4"/>
  <c r="A655" i="4"/>
  <c r="A654" i="4"/>
  <c r="A653" i="4"/>
  <c r="A652" i="4"/>
  <c r="A651" i="4"/>
  <c r="A650" i="4"/>
  <c r="A649" i="4"/>
  <c r="A648" i="4"/>
  <c r="A647" i="4"/>
  <c r="A646" i="4"/>
  <c r="A645" i="4"/>
  <c r="A644" i="4"/>
  <c r="A643" i="4"/>
  <c r="A642" i="4"/>
  <c r="A641" i="4"/>
  <c r="A640" i="4"/>
  <c r="A639" i="4"/>
  <c r="A638" i="4"/>
  <c r="A637" i="4"/>
  <c r="A636" i="4"/>
  <c r="A635" i="4"/>
  <c r="A634" i="4"/>
  <c r="A633" i="4"/>
  <c r="A632" i="4"/>
  <c r="A631" i="4"/>
  <c r="A630" i="4"/>
  <c r="A629" i="4"/>
  <c r="A628" i="4"/>
  <c r="A627" i="4"/>
  <c r="A626" i="4"/>
  <c r="A625" i="4"/>
  <c r="A624" i="4"/>
  <c r="A623" i="4"/>
  <c r="A622" i="4"/>
  <c r="A621" i="4"/>
  <c r="A620" i="4"/>
  <c r="A619" i="4"/>
  <c r="A618" i="4"/>
  <c r="A617" i="4"/>
  <c r="A616" i="4"/>
  <c r="A615" i="4"/>
  <c r="A614" i="4"/>
  <c r="A613" i="4"/>
  <c r="A612" i="4"/>
  <c r="A611" i="4"/>
  <c r="A610" i="4"/>
  <c r="A609" i="4"/>
  <c r="A608" i="4"/>
  <c r="A607" i="4"/>
  <c r="A606" i="4"/>
  <c r="A605" i="4"/>
  <c r="A604" i="4"/>
  <c r="A603" i="4"/>
  <c r="A602" i="4"/>
  <c r="A601" i="4"/>
  <c r="A600" i="4"/>
  <c r="A599" i="4"/>
  <c r="A598" i="4"/>
  <c r="A597" i="4"/>
  <c r="A596" i="4"/>
  <c r="A595" i="4"/>
  <c r="A594" i="4"/>
  <c r="A593" i="4"/>
  <c r="A592" i="4"/>
  <c r="A591" i="4"/>
  <c r="A590" i="4"/>
  <c r="A589" i="4"/>
  <c r="A588" i="4"/>
  <c r="A587" i="4"/>
  <c r="A586" i="4"/>
  <c r="A585" i="4"/>
  <c r="A584" i="4"/>
  <c r="A583" i="4"/>
  <c r="A582" i="4"/>
  <c r="A581" i="4"/>
  <c r="A580" i="4"/>
  <c r="A579" i="4"/>
  <c r="A578" i="4"/>
  <c r="A577" i="4"/>
  <c r="A576" i="4"/>
  <c r="A575" i="4"/>
  <c r="A574" i="4"/>
  <c r="A573" i="4"/>
  <c r="A572" i="4"/>
  <c r="A571" i="4"/>
  <c r="A570" i="4"/>
  <c r="A569" i="4"/>
  <c r="A568" i="4"/>
  <c r="A567" i="4"/>
  <c r="A566" i="4"/>
  <c r="A565" i="4"/>
  <c r="A564" i="4"/>
  <c r="A563" i="4"/>
  <c r="A562" i="4"/>
  <c r="A561" i="4"/>
  <c r="A560" i="4"/>
  <c r="A559" i="4"/>
  <c r="A558" i="4"/>
  <c r="A557" i="4"/>
  <c r="A556" i="4"/>
  <c r="A555" i="4"/>
  <c r="A554" i="4"/>
  <c r="A553" i="4"/>
  <c r="A552" i="4"/>
  <c r="A551" i="4"/>
  <c r="A550" i="4"/>
  <c r="A549" i="4"/>
  <c r="A548" i="4"/>
  <c r="A547" i="4"/>
  <c r="A546" i="4"/>
  <c r="A545" i="4"/>
  <c r="A544" i="4"/>
  <c r="A543" i="4"/>
  <c r="A542" i="4"/>
  <c r="A541" i="4"/>
  <c r="A540" i="4"/>
  <c r="A539" i="4"/>
  <c r="A538" i="4"/>
  <c r="A537" i="4"/>
  <c r="A536" i="4"/>
  <c r="A535" i="4"/>
  <c r="A534" i="4"/>
  <c r="A533" i="4"/>
  <c r="A532" i="4"/>
  <c r="A531" i="4"/>
  <c r="A530" i="4"/>
  <c r="A529" i="4"/>
  <c r="A528" i="4"/>
  <c r="A527" i="4"/>
  <c r="A526" i="4"/>
  <c r="A525" i="4"/>
  <c r="A524" i="4"/>
  <c r="A523" i="4"/>
  <c r="A522" i="4"/>
  <c r="A521" i="4"/>
  <c r="A520" i="4"/>
  <c r="A519" i="4"/>
  <c r="A518" i="4"/>
  <c r="A517" i="4"/>
  <c r="A516" i="4"/>
  <c r="A515" i="4"/>
  <c r="A514" i="4"/>
  <c r="A513" i="4"/>
  <c r="A512" i="4"/>
  <c r="A511" i="4"/>
  <c r="A510" i="4"/>
  <c r="A509" i="4"/>
  <c r="A508" i="4"/>
  <c r="A507" i="4"/>
  <c r="A506" i="4"/>
  <c r="A505" i="4"/>
  <c r="A504" i="4"/>
  <c r="A503" i="4"/>
  <c r="A502" i="4"/>
  <c r="A501" i="4"/>
  <c r="A500" i="4"/>
  <c r="A499" i="4"/>
  <c r="A498" i="4"/>
  <c r="A497" i="4"/>
  <c r="A496" i="4"/>
  <c r="A495" i="4"/>
  <c r="A494" i="4"/>
  <c r="A493" i="4"/>
  <c r="A492" i="4"/>
  <c r="A491" i="4"/>
  <c r="A490" i="4"/>
  <c r="A489" i="4"/>
  <c r="A488" i="4"/>
  <c r="A487" i="4"/>
  <c r="A486" i="4"/>
  <c r="A485" i="4"/>
  <c r="A484" i="4"/>
  <c r="A483" i="4"/>
  <c r="A482" i="4"/>
  <c r="A481" i="4"/>
  <c r="A480" i="4"/>
  <c r="A479" i="4"/>
  <c r="A478" i="4"/>
  <c r="A477" i="4"/>
  <c r="A476" i="4"/>
  <c r="A475" i="4"/>
  <c r="A474" i="4"/>
  <c r="A473" i="4"/>
  <c r="A472" i="4"/>
  <c r="A471" i="4"/>
  <c r="A470" i="4"/>
  <c r="A469" i="4"/>
  <c r="A468" i="4"/>
  <c r="A467" i="4"/>
  <c r="A466" i="4"/>
  <c r="A465" i="4"/>
  <c r="A464" i="4"/>
  <c r="A463" i="4"/>
  <c r="A462" i="4"/>
  <c r="A461" i="4"/>
  <c r="A460" i="4"/>
  <c r="A459" i="4"/>
  <c r="A458" i="4"/>
  <c r="A457" i="4"/>
  <c r="A456" i="4"/>
  <c r="A455" i="4"/>
  <c r="A454" i="4"/>
  <c r="A453" i="4"/>
  <c r="A452" i="4"/>
  <c r="A451" i="4"/>
  <c r="A450" i="4"/>
  <c r="A449" i="4"/>
  <c r="A448" i="4"/>
  <c r="A447" i="4"/>
  <c r="A446" i="4"/>
  <c r="A445" i="4"/>
  <c r="A444" i="4"/>
  <c r="A443" i="4"/>
  <c r="A442" i="4"/>
  <c r="A441" i="4"/>
  <c r="A440" i="4"/>
  <c r="A439" i="4"/>
  <c r="A438" i="4"/>
  <c r="A437" i="4"/>
  <c r="A436" i="4"/>
  <c r="A435" i="4"/>
  <c r="A434" i="4"/>
  <c r="A433" i="4"/>
  <c r="A432" i="4"/>
  <c r="A431" i="4"/>
  <c r="A430" i="4"/>
  <c r="A429" i="4"/>
  <c r="A428" i="4"/>
  <c r="A427" i="4"/>
  <c r="A426" i="4"/>
  <c r="A425" i="4"/>
  <c r="A424" i="4"/>
  <c r="A423" i="4"/>
  <c r="A422" i="4"/>
  <c r="A421" i="4"/>
  <c r="A420" i="4"/>
  <c r="A419" i="4"/>
  <c r="A418" i="4"/>
  <c r="A417" i="4"/>
  <c r="A416" i="4"/>
  <c r="A415" i="4"/>
  <c r="A414" i="4"/>
  <c r="A413" i="4"/>
  <c r="A412" i="4"/>
  <c r="A411" i="4"/>
  <c r="A410" i="4"/>
  <c r="A409" i="4"/>
  <c r="A408" i="4"/>
  <c r="A407" i="4"/>
  <c r="A406" i="4"/>
  <c r="A405" i="4"/>
  <c r="A404" i="4"/>
  <c r="A403" i="4"/>
  <c r="A402" i="4"/>
  <c r="A401" i="4"/>
  <c r="A400" i="4"/>
  <c r="A399" i="4"/>
  <c r="A398" i="4"/>
  <c r="A397" i="4"/>
  <c r="A396" i="4"/>
  <c r="A395" i="4"/>
  <c r="A394" i="4"/>
  <c r="A393" i="4"/>
  <c r="A392" i="4"/>
  <c r="A391" i="4"/>
  <c r="A390" i="4"/>
  <c r="A389" i="4"/>
  <c r="A388" i="4"/>
  <c r="A387" i="4"/>
  <c r="A386" i="4"/>
  <c r="A385" i="4"/>
  <c r="A384" i="4"/>
  <c r="A383" i="4"/>
  <c r="A382" i="4"/>
  <c r="A381" i="4"/>
  <c r="A380" i="4"/>
  <c r="A379" i="4"/>
  <c r="A378" i="4"/>
  <c r="A377" i="4"/>
  <c r="A376" i="4"/>
  <c r="A375" i="4"/>
  <c r="A374" i="4"/>
  <c r="A373" i="4"/>
  <c r="A372" i="4"/>
  <c r="A371" i="4"/>
  <c r="A370" i="4"/>
  <c r="A369" i="4"/>
  <c r="A368" i="4"/>
  <c r="A367" i="4"/>
  <c r="A366" i="4"/>
  <c r="A365" i="4"/>
  <c r="A364" i="4"/>
  <c r="A363" i="4"/>
  <c r="A362" i="4"/>
  <c r="A361" i="4"/>
  <c r="A360" i="4"/>
  <c r="A359" i="4"/>
  <c r="A358" i="4"/>
  <c r="A357" i="4"/>
  <c r="A356" i="4"/>
  <c r="A355" i="4"/>
  <c r="A354" i="4"/>
  <c r="A353" i="4"/>
  <c r="A352" i="4"/>
  <c r="A351" i="4"/>
  <c r="A350" i="4"/>
  <c r="A349" i="4"/>
  <c r="A348" i="4"/>
  <c r="A347" i="4"/>
  <c r="A346" i="4"/>
  <c r="A345" i="4"/>
  <c r="A344" i="4"/>
  <c r="A343" i="4"/>
  <c r="A342" i="4"/>
  <c r="A341" i="4"/>
  <c r="A340" i="4"/>
  <c r="A339" i="4"/>
  <c r="A338" i="4"/>
  <c r="A337" i="4"/>
  <c r="A336" i="4"/>
  <c r="A335" i="4"/>
  <c r="A334" i="4"/>
  <c r="A333" i="4"/>
  <c r="A332" i="4"/>
  <c r="A331" i="4"/>
  <c r="A330" i="4"/>
  <c r="A329" i="4"/>
  <c r="A328" i="4"/>
  <c r="A327" i="4"/>
  <c r="A326" i="4"/>
  <c r="A325" i="4"/>
  <c r="A324" i="4"/>
  <c r="A323" i="4"/>
  <c r="A322" i="4"/>
  <c r="A321" i="4"/>
  <c r="A320" i="4"/>
  <c r="A319" i="4"/>
  <c r="A318" i="4"/>
  <c r="A317" i="4"/>
  <c r="A316" i="4"/>
  <c r="A315" i="4"/>
  <c r="A314" i="4"/>
  <c r="A313" i="4"/>
  <c r="A312" i="4"/>
  <c r="A311" i="4"/>
  <c r="A310" i="4"/>
  <c r="A309" i="4"/>
  <c r="A308" i="4"/>
  <c r="A307" i="4"/>
  <c r="A306" i="4"/>
  <c r="A305" i="4"/>
  <c r="A304" i="4"/>
  <c r="A303" i="4"/>
  <c r="A302" i="4"/>
  <c r="A301" i="4"/>
  <c r="A300" i="4"/>
  <c r="A299" i="4"/>
  <c r="A298" i="4"/>
  <c r="A297" i="4"/>
  <c r="A296" i="4"/>
  <c r="A295" i="4"/>
  <c r="A294" i="4"/>
  <c r="A293" i="4"/>
  <c r="A292" i="4"/>
  <c r="A291" i="4"/>
  <c r="A290" i="4"/>
  <c r="A289" i="4"/>
  <c r="A288" i="4"/>
  <c r="A287" i="4"/>
  <c r="A286" i="4"/>
  <c r="A285" i="4"/>
  <c r="A284" i="4"/>
  <c r="A283" i="4"/>
  <c r="A282" i="4"/>
  <c r="A281" i="4"/>
  <c r="A280" i="4"/>
  <c r="A279" i="4"/>
  <c r="A278" i="4"/>
  <c r="A277" i="4"/>
  <c r="A276" i="4"/>
  <c r="A275" i="4"/>
  <c r="A274" i="4"/>
  <c r="A273" i="4"/>
  <c r="A272" i="4"/>
  <c r="A271" i="4"/>
  <c r="A270" i="4"/>
  <c r="A269" i="4"/>
  <c r="A268" i="4"/>
  <c r="A267" i="4"/>
  <c r="A266" i="4"/>
  <c r="A265" i="4"/>
  <c r="A264" i="4"/>
  <c r="A263" i="4"/>
  <c r="A262" i="4"/>
  <c r="A261" i="4"/>
  <c r="A260" i="4"/>
  <c r="A259" i="4"/>
  <c r="A258" i="4"/>
  <c r="A257" i="4"/>
  <c r="A256" i="4"/>
  <c r="A255" i="4"/>
  <c r="A254" i="4"/>
  <c r="A253" i="4"/>
  <c r="A252" i="4"/>
  <c r="A251" i="4"/>
  <c r="A250" i="4"/>
  <c r="A249" i="4"/>
  <c r="A248" i="4"/>
  <c r="A247" i="4"/>
  <c r="A246" i="4"/>
  <c r="A245" i="4"/>
  <c r="A244" i="4"/>
  <c r="A243" i="4"/>
  <c r="A242" i="4"/>
  <c r="A241" i="4"/>
  <c r="A240" i="4"/>
  <c r="A239" i="4"/>
  <c r="A238" i="4"/>
  <c r="A237" i="4"/>
  <c r="A236" i="4"/>
  <c r="A235" i="4"/>
  <c r="A234" i="4"/>
  <c r="A233" i="4"/>
  <c r="A232" i="4"/>
  <c r="A231" i="4"/>
  <c r="A230" i="4"/>
  <c r="A229" i="4"/>
  <c r="A228" i="4"/>
  <c r="A227" i="4"/>
  <c r="A226" i="4"/>
  <c r="A225" i="4"/>
  <c r="A224" i="4"/>
  <c r="A223" i="4"/>
  <c r="A222" i="4"/>
  <c r="A221" i="4"/>
  <c r="A220" i="4"/>
  <c r="A219" i="4"/>
  <c r="A218" i="4"/>
  <c r="A217" i="4"/>
  <c r="A216" i="4"/>
  <c r="A215" i="4"/>
  <c r="A214" i="4"/>
  <c r="A213" i="4"/>
  <c r="A212" i="4"/>
  <c r="A211" i="4"/>
  <c r="A210" i="4"/>
  <c r="A209" i="4"/>
  <c r="A208" i="4"/>
  <c r="A207" i="4"/>
  <c r="A206" i="4"/>
  <c r="A205" i="4"/>
  <c r="A204" i="4"/>
  <c r="A203" i="4"/>
  <c r="A202" i="4"/>
  <c r="A201" i="4"/>
  <c r="A200" i="4"/>
  <c r="A199" i="4"/>
  <c r="A198" i="4"/>
  <c r="A197" i="4"/>
  <c r="A196" i="4"/>
  <c r="A195" i="4"/>
  <c r="A194" i="4"/>
  <c r="A193" i="4"/>
  <c r="A192" i="4"/>
  <c r="A191" i="4"/>
  <c r="A190" i="4"/>
  <c r="A189" i="4"/>
  <c r="A188" i="4"/>
  <c r="A187" i="4"/>
  <c r="A186" i="4"/>
  <c r="A185" i="4"/>
  <c r="A184" i="4"/>
  <c r="A183" i="4"/>
  <c r="A182" i="4"/>
  <c r="A181" i="4"/>
  <c r="A180" i="4"/>
  <c r="A179" i="4"/>
  <c r="A178" i="4"/>
  <c r="A177" i="4"/>
  <c r="A176" i="4"/>
  <c r="A175" i="4"/>
  <c r="A174" i="4"/>
  <c r="A173" i="4"/>
  <c r="A172" i="4"/>
  <c r="A171" i="4"/>
  <c r="A170" i="4"/>
  <c r="A169" i="4"/>
  <c r="A168" i="4"/>
  <c r="A167" i="4"/>
  <c r="A166" i="4"/>
  <c r="A165" i="4"/>
  <c r="A164" i="4"/>
  <c r="A163" i="4"/>
  <c r="A162" i="4"/>
  <c r="A161" i="4"/>
  <c r="A160" i="4"/>
  <c r="A159" i="4"/>
  <c r="A158" i="4"/>
  <c r="A157" i="4"/>
  <c r="A156" i="4"/>
  <c r="A155" i="4"/>
  <c r="A154" i="4"/>
  <c r="A153" i="4"/>
  <c r="A152" i="4"/>
  <c r="A151" i="4"/>
  <c r="A150" i="4"/>
  <c r="A149" i="4"/>
  <c r="A148" i="4"/>
  <c r="A147" i="4"/>
  <c r="A146" i="4"/>
  <c r="A145" i="4"/>
  <c r="A144" i="4"/>
  <c r="A143" i="4"/>
  <c r="A142" i="4"/>
  <c r="A141" i="4"/>
  <c r="A140" i="4"/>
  <c r="A139" i="4"/>
  <c r="A138" i="4"/>
  <c r="A137" i="4"/>
  <c r="A136" i="4"/>
  <c r="A135" i="4"/>
  <c r="A134" i="4"/>
  <c r="A133" i="4"/>
  <c r="A132" i="4"/>
  <c r="A131" i="4"/>
  <c r="A130" i="4"/>
  <c r="A129" i="4"/>
  <c r="A128" i="4"/>
  <c r="A127" i="4"/>
  <c r="A126" i="4"/>
  <c r="A125" i="4"/>
  <c r="A124" i="4"/>
  <c r="A123" i="4"/>
  <c r="A122" i="4"/>
  <c r="A121" i="4"/>
  <c r="A120" i="4"/>
  <c r="A119" i="4"/>
  <c r="A118" i="4"/>
  <c r="A117" i="4"/>
  <c r="A116" i="4"/>
  <c r="A115" i="4"/>
  <c r="A114" i="4"/>
  <c r="A113" i="4"/>
  <c r="A112" i="4"/>
  <c r="A111" i="4"/>
  <c r="A110" i="4"/>
  <c r="A109" i="4"/>
  <c r="A108" i="4"/>
  <c r="A107" i="4"/>
  <c r="A106" i="4"/>
  <c r="A105" i="4"/>
  <c r="A104" i="4"/>
  <c r="A103" i="4"/>
  <c r="A102" i="4"/>
  <c r="A101" i="4"/>
  <c r="A100" i="4"/>
  <c r="A99" i="4"/>
  <c r="A98" i="4"/>
  <c r="A97" i="4"/>
  <c r="A96" i="4"/>
  <c r="A95" i="4"/>
  <c r="A94" i="4"/>
  <c r="A93" i="4"/>
  <c r="A92" i="4"/>
  <c r="A91" i="4"/>
  <c r="A90" i="4"/>
  <c r="A89" i="4"/>
  <c r="A88" i="4"/>
  <c r="A87" i="4"/>
  <c r="A86" i="4"/>
  <c r="A85" i="4"/>
  <c r="A84" i="4"/>
  <c r="A83" i="4"/>
  <c r="A82" i="4"/>
  <c r="A81" i="4"/>
  <c r="A80" i="4"/>
  <c r="A79" i="4"/>
  <c r="A78" i="4"/>
  <c r="A77" i="4"/>
  <c r="A76" i="4"/>
  <c r="A75" i="4"/>
  <c r="A74" i="4"/>
  <c r="A73" i="4"/>
  <c r="A72" i="4"/>
  <c r="A71" i="4"/>
  <c r="A70" i="4"/>
  <c r="A69" i="4"/>
  <c r="A68" i="4"/>
  <c r="A67" i="4"/>
  <c r="A66" i="4"/>
  <c r="A65" i="4"/>
  <c r="A64" i="4"/>
  <c r="A63" i="4"/>
  <c r="A62" i="4"/>
  <c r="A61" i="4"/>
  <c r="A60" i="4"/>
  <c r="A59" i="4"/>
  <c r="A58" i="4"/>
  <c r="A57" i="4"/>
  <c r="A56" i="4"/>
  <c r="A55" i="4"/>
  <c r="A54" i="4"/>
  <c r="A53" i="4"/>
  <c r="A52" i="4"/>
  <c r="A51" i="4"/>
  <c r="A50" i="4"/>
  <c r="A49" i="4"/>
  <c r="A48" i="4"/>
  <c r="A47" i="4"/>
  <c r="A46" i="4"/>
  <c r="A45" i="4"/>
  <c r="A44" i="4"/>
  <c r="A43" i="4"/>
  <c r="A42" i="4"/>
  <c r="A41" i="4"/>
  <c r="A40" i="4"/>
  <c r="A39" i="4"/>
  <c r="A38" i="4"/>
  <c r="A37" i="4"/>
  <c r="A36" i="4"/>
  <c r="A35" i="4"/>
  <c r="A34" i="4"/>
  <c r="A33" i="4"/>
  <c r="A32" i="4"/>
  <c r="A31" i="4"/>
  <c r="A30" i="4"/>
  <c r="A29" i="4"/>
  <c r="A28" i="4"/>
  <c r="A27" i="4"/>
  <c r="A26" i="4"/>
  <c r="A25" i="4"/>
  <c r="A24" i="4"/>
  <c r="A23" i="4"/>
  <c r="A22" i="4"/>
  <c r="A21" i="4"/>
  <c r="A20" i="4"/>
  <c r="A19" i="4"/>
  <c r="A18" i="4"/>
  <c r="A17" i="4"/>
  <c r="A16" i="4"/>
  <c r="A15" i="4"/>
  <c r="A14" i="4"/>
  <c r="AA10" i="4"/>
  <c r="R10" i="4"/>
  <c r="J10" i="4"/>
  <c r="AA9" i="4"/>
  <c r="AA8" i="4"/>
  <c r="J8" i="4"/>
  <c r="AA7" i="4"/>
  <c r="J7" i="4"/>
  <c r="AA6" i="4"/>
  <c r="J6" i="4"/>
  <c r="A4" i="4"/>
  <c r="T3" i="4"/>
  <c r="Q3" i="4"/>
  <c r="K3" i="4"/>
  <c r="A2" i="4"/>
  <c r="AD1013" i="3"/>
  <c r="AC1013" i="3"/>
  <c r="AB1013" i="3"/>
  <c r="AA1013" i="3"/>
  <c r="Z1013" i="3"/>
  <c r="Y1013" i="3"/>
  <c r="X1013" i="3"/>
  <c r="W1013" i="3"/>
  <c r="V1013" i="3"/>
  <c r="U1013" i="3"/>
  <c r="T1013" i="3"/>
  <c r="R1013" i="3"/>
  <c r="O1013" i="3"/>
  <c r="M1013" i="3"/>
  <c r="C1013" i="3"/>
  <c r="B1013" i="3"/>
  <c r="A1013" i="3"/>
  <c r="AD1012" i="3"/>
  <c r="AC1012" i="3"/>
  <c r="AB1012" i="3"/>
  <c r="AA1012" i="3"/>
  <c r="Z1012" i="3"/>
  <c r="Y1012" i="3"/>
  <c r="X1012" i="3"/>
  <c r="W1012" i="3"/>
  <c r="V1012" i="3"/>
  <c r="U1012" i="3"/>
  <c r="T1012" i="3"/>
  <c r="R1012" i="3"/>
  <c r="O1012" i="3"/>
  <c r="M1012" i="3"/>
  <c r="C1012" i="3"/>
  <c r="B1012" i="3"/>
  <c r="A1012" i="3"/>
  <c r="AD1011" i="3"/>
  <c r="AC1011" i="3"/>
  <c r="AB1011" i="3"/>
  <c r="AA1011" i="3"/>
  <c r="Z1011" i="3"/>
  <c r="Y1011" i="3"/>
  <c r="X1011" i="3"/>
  <c r="W1011" i="3"/>
  <c r="V1011" i="3"/>
  <c r="U1011" i="3"/>
  <c r="T1011" i="3"/>
  <c r="R1011" i="3"/>
  <c r="O1011" i="3"/>
  <c r="M1011" i="3"/>
  <c r="C1011" i="3"/>
  <c r="B1011" i="3"/>
  <c r="A1011" i="3"/>
  <c r="AD1010" i="3"/>
  <c r="AC1010" i="3"/>
  <c r="AB1010" i="3"/>
  <c r="AA1010" i="3"/>
  <c r="Z1010" i="3"/>
  <c r="Y1010" i="3"/>
  <c r="X1010" i="3"/>
  <c r="W1010" i="3"/>
  <c r="V1010" i="3"/>
  <c r="U1010" i="3"/>
  <c r="T1010" i="3"/>
  <c r="R1010" i="3"/>
  <c r="O1010" i="3"/>
  <c r="M1010" i="3"/>
  <c r="C1010" i="3"/>
  <c r="B1010" i="3"/>
  <c r="A1010" i="3"/>
  <c r="AD1009" i="3"/>
  <c r="AC1009" i="3"/>
  <c r="AB1009" i="3"/>
  <c r="AA1009" i="3"/>
  <c r="Z1009" i="3"/>
  <c r="Y1009" i="3"/>
  <c r="X1009" i="3"/>
  <c r="W1009" i="3"/>
  <c r="V1009" i="3"/>
  <c r="U1009" i="3"/>
  <c r="T1009" i="3"/>
  <c r="R1009" i="3"/>
  <c r="O1009" i="3"/>
  <c r="M1009" i="3"/>
  <c r="C1009" i="3"/>
  <c r="B1009" i="3"/>
  <c r="A1009" i="3"/>
  <c r="AD1008" i="3"/>
  <c r="AC1008" i="3"/>
  <c r="AB1008" i="3"/>
  <c r="AA1008" i="3"/>
  <c r="Z1008" i="3"/>
  <c r="Y1008" i="3"/>
  <c r="X1008" i="3"/>
  <c r="W1008" i="3"/>
  <c r="V1008" i="3"/>
  <c r="U1008" i="3"/>
  <c r="T1008" i="3"/>
  <c r="R1008" i="3"/>
  <c r="O1008" i="3"/>
  <c r="M1008" i="3"/>
  <c r="C1008" i="3"/>
  <c r="B1008" i="3"/>
  <c r="A1008" i="3"/>
  <c r="AD1007" i="3"/>
  <c r="AC1007" i="3"/>
  <c r="AB1007" i="3"/>
  <c r="AA1007" i="3"/>
  <c r="Z1007" i="3"/>
  <c r="Y1007" i="3"/>
  <c r="X1007" i="3"/>
  <c r="W1007" i="3"/>
  <c r="V1007" i="3"/>
  <c r="U1007" i="3"/>
  <c r="T1007" i="3"/>
  <c r="R1007" i="3"/>
  <c r="O1007" i="3"/>
  <c r="M1007" i="3"/>
  <c r="C1007" i="3"/>
  <c r="B1007" i="3"/>
  <c r="A1007" i="3"/>
  <c r="AD1006" i="3"/>
  <c r="AC1006" i="3"/>
  <c r="AB1006" i="3"/>
  <c r="AA1006" i="3"/>
  <c r="Z1006" i="3"/>
  <c r="Y1006" i="3"/>
  <c r="X1006" i="3"/>
  <c r="W1006" i="3"/>
  <c r="V1006" i="3"/>
  <c r="U1006" i="3"/>
  <c r="T1006" i="3"/>
  <c r="R1006" i="3"/>
  <c r="O1006" i="3"/>
  <c r="M1006" i="3"/>
  <c r="C1006" i="3"/>
  <c r="B1006" i="3"/>
  <c r="A1006" i="3"/>
  <c r="AD1005" i="3"/>
  <c r="AC1005" i="3"/>
  <c r="AB1005" i="3"/>
  <c r="AA1005" i="3"/>
  <c r="Z1005" i="3"/>
  <c r="Y1005" i="3"/>
  <c r="X1005" i="3"/>
  <c r="W1005" i="3"/>
  <c r="V1005" i="3"/>
  <c r="U1005" i="3"/>
  <c r="T1005" i="3"/>
  <c r="R1005" i="3"/>
  <c r="O1005" i="3"/>
  <c r="M1005" i="3"/>
  <c r="C1005" i="3"/>
  <c r="B1005" i="3"/>
  <c r="A1005" i="3"/>
  <c r="AD1004" i="3"/>
  <c r="AC1004" i="3"/>
  <c r="AB1004" i="3"/>
  <c r="AA1004" i="3"/>
  <c r="Z1004" i="3"/>
  <c r="Y1004" i="3"/>
  <c r="X1004" i="3"/>
  <c r="W1004" i="3"/>
  <c r="V1004" i="3"/>
  <c r="U1004" i="3"/>
  <c r="T1004" i="3"/>
  <c r="R1004" i="3"/>
  <c r="O1004" i="3"/>
  <c r="M1004" i="3"/>
  <c r="C1004" i="3"/>
  <c r="B1004" i="3"/>
  <c r="A1004" i="3"/>
  <c r="AD1003" i="3"/>
  <c r="AC1003" i="3"/>
  <c r="AB1003" i="3"/>
  <c r="AA1003" i="3"/>
  <c r="Z1003" i="3"/>
  <c r="Y1003" i="3"/>
  <c r="X1003" i="3"/>
  <c r="W1003" i="3"/>
  <c r="V1003" i="3"/>
  <c r="U1003" i="3"/>
  <c r="T1003" i="3"/>
  <c r="R1003" i="3"/>
  <c r="O1003" i="3"/>
  <c r="M1003" i="3"/>
  <c r="C1003" i="3"/>
  <c r="B1003" i="3"/>
  <c r="A1003" i="3"/>
  <c r="AD1002" i="3"/>
  <c r="AC1002" i="3"/>
  <c r="AB1002" i="3"/>
  <c r="AA1002" i="3"/>
  <c r="Z1002" i="3"/>
  <c r="Y1002" i="3"/>
  <c r="X1002" i="3"/>
  <c r="W1002" i="3"/>
  <c r="V1002" i="3"/>
  <c r="U1002" i="3"/>
  <c r="T1002" i="3"/>
  <c r="R1002" i="3"/>
  <c r="O1002" i="3"/>
  <c r="M1002" i="3"/>
  <c r="C1002" i="3"/>
  <c r="B1002" i="3"/>
  <c r="A1002" i="3"/>
  <c r="AD1001" i="3"/>
  <c r="AC1001" i="3"/>
  <c r="AB1001" i="3"/>
  <c r="AA1001" i="3"/>
  <c r="Z1001" i="3"/>
  <c r="Y1001" i="3"/>
  <c r="X1001" i="3"/>
  <c r="W1001" i="3"/>
  <c r="V1001" i="3"/>
  <c r="U1001" i="3"/>
  <c r="T1001" i="3"/>
  <c r="R1001" i="3"/>
  <c r="O1001" i="3"/>
  <c r="M1001" i="3"/>
  <c r="C1001" i="3"/>
  <c r="B1001" i="3"/>
  <c r="A1001" i="3"/>
  <c r="AD1000" i="3"/>
  <c r="AC1000" i="3"/>
  <c r="AB1000" i="3"/>
  <c r="AA1000" i="3"/>
  <c r="Z1000" i="3"/>
  <c r="Y1000" i="3"/>
  <c r="X1000" i="3"/>
  <c r="W1000" i="3"/>
  <c r="V1000" i="3"/>
  <c r="U1000" i="3"/>
  <c r="T1000" i="3"/>
  <c r="R1000" i="3"/>
  <c r="O1000" i="3"/>
  <c r="M1000" i="3"/>
  <c r="C1000" i="3"/>
  <c r="B1000" i="3"/>
  <c r="A1000" i="3"/>
  <c r="AD999" i="3"/>
  <c r="AC999" i="3"/>
  <c r="AB999" i="3"/>
  <c r="AA999" i="3"/>
  <c r="Z999" i="3"/>
  <c r="Y999" i="3"/>
  <c r="X999" i="3"/>
  <c r="W999" i="3"/>
  <c r="V999" i="3"/>
  <c r="U999" i="3"/>
  <c r="T999" i="3"/>
  <c r="R999" i="3"/>
  <c r="O999" i="3"/>
  <c r="M999" i="3"/>
  <c r="C999" i="3"/>
  <c r="B999" i="3"/>
  <c r="A999" i="3"/>
  <c r="AD998" i="3"/>
  <c r="AC998" i="3"/>
  <c r="AB998" i="3"/>
  <c r="AA998" i="3"/>
  <c r="Z998" i="3"/>
  <c r="Y998" i="3"/>
  <c r="X998" i="3"/>
  <c r="W998" i="3"/>
  <c r="V998" i="3"/>
  <c r="U998" i="3"/>
  <c r="T998" i="3"/>
  <c r="R998" i="3"/>
  <c r="O998" i="3"/>
  <c r="M998" i="3"/>
  <c r="C998" i="3"/>
  <c r="B998" i="3"/>
  <c r="A998" i="3"/>
  <c r="AD997" i="3"/>
  <c r="AC997" i="3"/>
  <c r="AB997" i="3"/>
  <c r="AA997" i="3"/>
  <c r="Z997" i="3"/>
  <c r="Y997" i="3"/>
  <c r="X997" i="3"/>
  <c r="W997" i="3"/>
  <c r="V997" i="3"/>
  <c r="U997" i="3"/>
  <c r="T997" i="3"/>
  <c r="R997" i="3"/>
  <c r="O997" i="3"/>
  <c r="M997" i="3"/>
  <c r="C997" i="3"/>
  <c r="B997" i="3"/>
  <c r="A997" i="3"/>
  <c r="AD996" i="3"/>
  <c r="AC996" i="3"/>
  <c r="AB996" i="3"/>
  <c r="AA996" i="3"/>
  <c r="Z996" i="3"/>
  <c r="Y996" i="3"/>
  <c r="X996" i="3"/>
  <c r="W996" i="3"/>
  <c r="V996" i="3"/>
  <c r="U996" i="3"/>
  <c r="T996" i="3"/>
  <c r="R996" i="3"/>
  <c r="O996" i="3"/>
  <c r="M996" i="3"/>
  <c r="C996" i="3"/>
  <c r="B996" i="3"/>
  <c r="A996" i="3"/>
  <c r="AD995" i="3"/>
  <c r="AC995" i="3"/>
  <c r="AB995" i="3"/>
  <c r="AA995" i="3"/>
  <c r="Z995" i="3"/>
  <c r="Y995" i="3"/>
  <c r="X995" i="3"/>
  <c r="W995" i="3"/>
  <c r="V995" i="3"/>
  <c r="U995" i="3"/>
  <c r="T995" i="3"/>
  <c r="R995" i="3"/>
  <c r="O995" i="3"/>
  <c r="M995" i="3"/>
  <c r="C995" i="3"/>
  <c r="B995" i="3"/>
  <c r="A995" i="3"/>
  <c r="AD994" i="3"/>
  <c r="AC994" i="3"/>
  <c r="AB994" i="3"/>
  <c r="AA994" i="3"/>
  <c r="Z994" i="3"/>
  <c r="Y994" i="3"/>
  <c r="X994" i="3"/>
  <c r="W994" i="3"/>
  <c r="V994" i="3"/>
  <c r="U994" i="3"/>
  <c r="T994" i="3"/>
  <c r="R994" i="3"/>
  <c r="O994" i="3"/>
  <c r="M994" i="3"/>
  <c r="C994" i="3"/>
  <c r="B994" i="3"/>
  <c r="A994" i="3"/>
  <c r="AD993" i="3"/>
  <c r="AC993" i="3"/>
  <c r="AB993" i="3"/>
  <c r="AA993" i="3"/>
  <c r="Z993" i="3"/>
  <c r="Y993" i="3"/>
  <c r="X993" i="3"/>
  <c r="W993" i="3"/>
  <c r="V993" i="3"/>
  <c r="U993" i="3"/>
  <c r="T993" i="3"/>
  <c r="R993" i="3"/>
  <c r="O993" i="3"/>
  <c r="M993" i="3"/>
  <c r="C993" i="3"/>
  <c r="B993" i="3"/>
  <c r="A993" i="3"/>
  <c r="AD992" i="3"/>
  <c r="AC992" i="3"/>
  <c r="AB992" i="3"/>
  <c r="AA992" i="3"/>
  <c r="Z992" i="3"/>
  <c r="Y992" i="3"/>
  <c r="X992" i="3"/>
  <c r="W992" i="3"/>
  <c r="V992" i="3"/>
  <c r="U992" i="3"/>
  <c r="T992" i="3"/>
  <c r="R992" i="3"/>
  <c r="O992" i="3"/>
  <c r="M992" i="3"/>
  <c r="C992" i="3"/>
  <c r="B992" i="3"/>
  <c r="A992" i="3"/>
  <c r="AD991" i="3"/>
  <c r="AC991" i="3"/>
  <c r="AB991" i="3"/>
  <c r="AA991" i="3"/>
  <c r="Z991" i="3"/>
  <c r="Y991" i="3"/>
  <c r="X991" i="3"/>
  <c r="W991" i="3"/>
  <c r="V991" i="3"/>
  <c r="U991" i="3"/>
  <c r="T991" i="3"/>
  <c r="R991" i="3"/>
  <c r="O991" i="3"/>
  <c r="M991" i="3"/>
  <c r="C991" i="3"/>
  <c r="B991" i="3"/>
  <c r="A991" i="3"/>
  <c r="AD990" i="3"/>
  <c r="AC990" i="3"/>
  <c r="AB990" i="3"/>
  <c r="AA990" i="3"/>
  <c r="Z990" i="3"/>
  <c r="Y990" i="3"/>
  <c r="X990" i="3"/>
  <c r="W990" i="3"/>
  <c r="V990" i="3"/>
  <c r="U990" i="3"/>
  <c r="T990" i="3"/>
  <c r="R990" i="3"/>
  <c r="O990" i="3"/>
  <c r="M990" i="3"/>
  <c r="C990" i="3"/>
  <c r="B990" i="3"/>
  <c r="A990" i="3"/>
  <c r="AD989" i="3"/>
  <c r="AC989" i="3"/>
  <c r="AB989" i="3"/>
  <c r="AA989" i="3"/>
  <c r="Z989" i="3"/>
  <c r="Y989" i="3"/>
  <c r="X989" i="3"/>
  <c r="W989" i="3"/>
  <c r="V989" i="3"/>
  <c r="U989" i="3"/>
  <c r="T989" i="3"/>
  <c r="R989" i="3"/>
  <c r="O989" i="3"/>
  <c r="M989" i="3"/>
  <c r="C989" i="3"/>
  <c r="B989" i="3"/>
  <c r="A989" i="3"/>
  <c r="AD988" i="3"/>
  <c r="AC988" i="3"/>
  <c r="AB988" i="3"/>
  <c r="AA988" i="3"/>
  <c r="Z988" i="3"/>
  <c r="Y988" i="3"/>
  <c r="X988" i="3"/>
  <c r="W988" i="3"/>
  <c r="V988" i="3"/>
  <c r="U988" i="3"/>
  <c r="T988" i="3"/>
  <c r="R988" i="3"/>
  <c r="O988" i="3"/>
  <c r="M988" i="3"/>
  <c r="C988" i="3"/>
  <c r="B988" i="3"/>
  <c r="A988" i="3"/>
  <c r="AD987" i="3"/>
  <c r="AC987" i="3"/>
  <c r="AB987" i="3"/>
  <c r="AA987" i="3"/>
  <c r="Z987" i="3"/>
  <c r="Y987" i="3"/>
  <c r="X987" i="3"/>
  <c r="W987" i="3"/>
  <c r="V987" i="3"/>
  <c r="U987" i="3"/>
  <c r="T987" i="3"/>
  <c r="R987" i="3"/>
  <c r="O987" i="3"/>
  <c r="M987" i="3"/>
  <c r="C987" i="3"/>
  <c r="B987" i="3"/>
  <c r="A987" i="3"/>
  <c r="AD986" i="3"/>
  <c r="AC986" i="3"/>
  <c r="AB986" i="3"/>
  <c r="AA986" i="3"/>
  <c r="Z986" i="3"/>
  <c r="Y986" i="3"/>
  <c r="X986" i="3"/>
  <c r="W986" i="3"/>
  <c r="V986" i="3"/>
  <c r="U986" i="3"/>
  <c r="T986" i="3"/>
  <c r="R986" i="3"/>
  <c r="O986" i="3"/>
  <c r="M986" i="3"/>
  <c r="C986" i="3"/>
  <c r="B986" i="3"/>
  <c r="A986" i="3"/>
  <c r="AD985" i="3"/>
  <c r="AC985" i="3"/>
  <c r="AB985" i="3"/>
  <c r="AA985" i="3"/>
  <c r="Z985" i="3"/>
  <c r="Y985" i="3"/>
  <c r="X985" i="3"/>
  <c r="W985" i="3"/>
  <c r="V985" i="3"/>
  <c r="U985" i="3"/>
  <c r="T985" i="3"/>
  <c r="R985" i="3"/>
  <c r="O985" i="3"/>
  <c r="M985" i="3"/>
  <c r="C985" i="3"/>
  <c r="B985" i="3"/>
  <c r="A985" i="3"/>
  <c r="AD984" i="3"/>
  <c r="AC984" i="3"/>
  <c r="AB984" i="3"/>
  <c r="AA984" i="3"/>
  <c r="Z984" i="3"/>
  <c r="Y984" i="3"/>
  <c r="X984" i="3"/>
  <c r="W984" i="3"/>
  <c r="V984" i="3"/>
  <c r="U984" i="3"/>
  <c r="T984" i="3"/>
  <c r="R984" i="3"/>
  <c r="O984" i="3"/>
  <c r="M984" i="3"/>
  <c r="C984" i="3"/>
  <c r="B984" i="3"/>
  <c r="A984" i="3"/>
  <c r="AD983" i="3"/>
  <c r="AC983" i="3"/>
  <c r="AB983" i="3"/>
  <c r="AA983" i="3"/>
  <c r="Z983" i="3"/>
  <c r="Y983" i="3"/>
  <c r="X983" i="3"/>
  <c r="W983" i="3"/>
  <c r="V983" i="3"/>
  <c r="U983" i="3"/>
  <c r="T983" i="3"/>
  <c r="R983" i="3"/>
  <c r="O983" i="3"/>
  <c r="M983" i="3"/>
  <c r="C983" i="3"/>
  <c r="B983" i="3"/>
  <c r="A983" i="3"/>
  <c r="AD982" i="3"/>
  <c r="AC982" i="3"/>
  <c r="AB982" i="3"/>
  <c r="AA982" i="3"/>
  <c r="Z982" i="3"/>
  <c r="Y982" i="3"/>
  <c r="X982" i="3"/>
  <c r="W982" i="3"/>
  <c r="V982" i="3"/>
  <c r="U982" i="3"/>
  <c r="T982" i="3"/>
  <c r="R982" i="3"/>
  <c r="O982" i="3"/>
  <c r="M982" i="3"/>
  <c r="C982" i="3"/>
  <c r="B982" i="3"/>
  <c r="A982" i="3"/>
  <c r="AD981" i="3"/>
  <c r="AC981" i="3"/>
  <c r="AB981" i="3"/>
  <c r="AA981" i="3"/>
  <c r="Z981" i="3"/>
  <c r="Y981" i="3"/>
  <c r="X981" i="3"/>
  <c r="W981" i="3"/>
  <c r="V981" i="3"/>
  <c r="U981" i="3"/>
  <c r="T981" i="3"/>
  <c r="R981" i="3"/>
  <c r="O981" i="3"/>
  <c r="M981" i="3"/>
  <c r="C981" i="3"/>
  <c r="B981" i="3"/>
  <c r="A981" i="3"/>
  <c r="AD980" i="3"/>
  <c r="AC980" i="3"/>
  <c r="AB980" i="3"/>
  <c r="AA980" i="3"/>
  <c r="Z980" i="3"/>
  <c r="Y980" i="3"/>
  <c r="X980" i="3"/>
  <c r="W980" i="3"/>
  <c r="V980" i="3"/>
  <c r="U980" i="3"/>
  <c r="T980" i="3"/>
  <c r="R980" i="3"/>
  <c r="O980" i="3"/>
  <c r="M980" i="3"/>
  <c r="C980" i="3"/>
  <c r="B980" i="3"/>
  <c r="A980" i="3"/>
  <c r="AD979" i="3"/>
  <c r="AC979" i="3"/>
  <c r="AB979" i="3"/>
  <c r="AA979" i="3"/>
  <c r="Z979" i="3"/>
  <c r="Y979" i="3"/>
  <c r="X979" i="3"/>
  <c r="W979" i="3"/>
  <c r="V979" i="3"/>
  <c r="U979" i="3"/>
  <c r="T979" i="3"/>
  <c r="R979" i="3"/>
  <c r="O979" i="3"/>
  <c r="M979" i="3"/>
  <c r="C979" i="3"/>
  <c r="B979" i="3"/>
  <c r="A979" i="3"/>
  <c r="AD978" i="3"/>
  <c r="AC978" i="3"/>
  <c r="AB978" i="3"/>
  <c r="AA978" i="3"/>
  <c r="Z978" i="3"/>
  <c r="Y978" i="3"/>
  <c r="X978" i="3"/>
  <c r="W978" i="3"/>
  <c r="V978" i="3"/>
  <c r="U978" i="3"/>
  <c r="T978" i="3"/>
  <c r="R978" i="3"/>
  <c r="O978" i="3"/>
  <c r="M978" i="3"/>
  <c r="C978" i="3"/>
  <c r="B978" i="3"/>
  <c r="A978" i="3"/>
  <c r="AD977" i="3"/>
  <c r="AC977" i="3"/>
  <c r="AB977" i="3"/>
  <c r="AA977" i="3"/>
  <c r="Z977" i="3"/>
  <c r="Y977" i="3"/>
  <c r="X977" i="3"/>
  <c r="W977" i="3"/>
  <c r="V977" i="3"/>
  <c r="U977" i="3"/>
  <c r="T977" i="3"/>
  <c r="R977" i="3"/>
  <c r="O977" i="3"/>
  <c r="M977" i="3"/>
  <c r="C977" i="3"/>
  <c r="B977" i="3"/>
  <c r="A977" i="3"/>
  <c r="AD976" i="3"/>
  <c r="AC976" i="3"/>
  <c r="AB976" i="3"/>
  <c r="AA976" i="3"/>
  <c r="Z976" i="3"/>
  <c r="Y976" i="3"/>
  <c r="X976" i="3"/>
  <c r="W976" i="3"/>
  <c r="V976" i="3"/>
  <c r="U976" i="3"/>
  <c r="T976" i="3"/>
  <c r="R976" i="3"/>
  <c r="O976" i="3"/>
  <c r="M976" i="3"/>
  <c r="C976" i="3"/>
  <c r="B976" i="3"/>
  <c r="A976" i="3"/>
  <c r="AD975" i="3"/>
  <c r="AC975" i="3"/>
  <c r="AB975" i="3"/>
  <c r="AA975" i="3"/>
  <c r="Z975" i="3"/>
  <c r="Y975" i="3"/>
  <c r="X975" i="3"/>
  <c r="W975" i="3"/>
  <c r="V975" i="3"/>
  <c r="U975" i="3"/>
  <c r="T975" i="3"/>
  <c r="R975" i="3"/>
  <c r="O975" i="3"/>
  <c r="M975" i="3"/>
  <c r="C975" i="3"/>
  <c r="B975" i="3"/>
  <c r="A975" i="3"/>
  <c r="AD974" i="3"/>
  <c r="AC974" i="3"/>
  <c r="AB974" i="3"/>
  <c r="AA974" i="3"/>
  <c r="Z974" i="3"/>
  <c r="Y974" i="3"/>
  <c r="X974" i="3"/>
  <c r="W974" i="3"/>
  <c r="V974" i="3"/>
  <c r="U974" i="3"/>
  <c r="T974" i="3"/>
  <c r="R974" i="3"/>
  <c r="O974" i="3"/>
  <c r="M974" i="3"/>
  <c r="C974" i="3"/>
  <c r="B974" i="3"/>
  <c r="A974" i="3"/>
  <c r="AD973" i="3"/>
  <c r="AC973" i="3"/>
  <c r="AB973" i="3"/>
  <c r="AA973" i="3"/>
  <c r="Z973" i="3"/>
  <c r="Y973" i="3"/>
  <c r="X973" i="3"/>
  <c r="W973" i="3"/>
  <c r="V973" i="3"/>
  <c r="U973" i="3"/>
  <c r="T973" i="3"/>
  <c r="R973" i="3"/>
  <c r="O973" i="3"/>
  <c r="M973" i="3"/>
  <c r="C973" i="3"/>
  <c r="B973" i="3"/>
  <c r="A973" i="3"/>
  <c r="AD972" i="3"/>
  <c r="AC972" i="3"/>
  <c r="AB972" i="3"/>
  <c r="AA972" i="3"/>
  <c r="Z972" i="3"/>
  <c r="Y972" i="3"/>
  <c r="X972" i="3"/>
  <c r="W972" i="3"/>
  <c r="V972" i="3"/>
  <c r="U972" i="3"/>
  <c r="T972" i="3"/>
  <c r="R972" i="3"/>
  <c r="O972" i="3"/>
  <c r="M972" i="3"/>
  <c r="C972" i="3"/>
  <c r="B972" i="3"/>
  <c r="A972" i="3"/>
  <c r="AD971" i="3"/>
  <c r="AC971" i="3"/>
  <c r="AB971" i="3"/>
  <c r="AA971" i="3"/>
  <c r="Z971" i="3"/>
  <c r="Y971" i="3"/>
  <c r="X971" i="3"/>
  <c r="W971" i="3"/>
  <c r="V971" i="3"/>
  <c r="U971" i="3"/>
  <c r="T971" i="3"/>
  <c r="R971" i="3"/>
  <c r="O971" i="3"/>
  <c r="M971" i="3"/>
  <c r="C971" i="3"/>
  <c r="B971" i="3"/>
  <c r="A971" i="3"/>
  <c r="AD970" i="3"/>
  <c r="AC970" i="3"/>
  <c r="AB970" i="3"/>
  <c r="AA970" i="3"/>
  <c r="Z970" i="3"/>
  <c r="Y970" i="3"/>
  <c r="X970" i="3"/>
  <c r="W970" i="3"/>
  <c r="V970" i="3"/>
  <c r="U970" i="3"/>
  <c r="T970" i="3"/>
  <c r="R970" i="3"/>
  <c r="O970" i="3"/>
  <c r="M970" i="3"/>
  <c r="C970" i="3"/>
  <c r="B970" i="3"/>
  <c r="A970" i="3"/>
  <c r="AD969" i="3"/>
  <c r="AC969" i="3"/>
  <c r="AB969" i="3"/>
  <c r="AA969" i="3"/>
  <c r="Z969" i="3"/>
  <c r="Y969" i="3"/>
  <c r="X969" i="3"/>
  <c r="W969" i="3"/>
  <c r="V969" i="3"/>
  <c r="U969" i="3"/>
  <c r="T969" i="3"/>
  <c r="R969" i="3"/>
  <c r="O969" i="3"/>
  <c r="M969" i="3"/>
  <c r="C969" i="3"/>
  <c r="B969" i="3"/>
  <c r="A969" i="3"/>
  <c r="AD968" i="3"/>
  <c r="AC968" i="3"/>
  <c r="AB968" i="3"/>
  <c r="AA968" i="3"/>
  <c r="Z968" i="3"/>
  <c r="Y968" i="3"/>
  <c r="X968" i="3"/>
  <c r="W968" i="3"/>
  <c r="V968" i="3"/>
  <c r="U968" i="3"/>
  <c r="T968" i="3"/>
  <c r="R968" i="3"/>
  <c r="O968" i="3"/>
  <c r="M968" i="3"/>
  <c r="C968" i="3"/>
  <c r="B968" i="3"/>
  <c r="A968" i="3"/>
  <c r="AD967" i="3"/>
  <c r="AC967" i="3"/>
  <c r="AB967" i="3"/>
  <c r="AA967" i="3"/>
  <c r="Z967" i="3"/>
  <c r="Y967" i="3"/>
  <c r="X967" i="3"/>
  <c r="W967" i="3"/>
  <c r="V967" i="3"/>
  <c r="U967" i="3"/>
  <c r="T967" i="3"/>
  <c r="R967" i="3"/>
  <c r="O967" i="3"/>
  <c r="M967" i="3"/>
  <c r="C967" i="3"/>
  <c r="B967" i="3"/>
  <c r="A967" i="3"/>
  <c r="AD966" i="3"/>
  <c r="AC966" i="3"/>
  <c r="AB966" i="3"/>
  <c r="AA966" i="3"/>
  <c r="Z966" i="3"/>
  <c r="Y966" i="3"/>
  <c r="X966" i="3"/>
  <c r="W966" i="3"/>
  <c r="V966" i="3"/>
  <c r="U966" i="3"/>
  <c r="T966" i="3"/>
  <c r="R966" i="3"/>
  <c r="O966" i="3"/>
  <c r="M966" i="3"/>
  <c r="C966" i="3"/>
  <c r="B966" i="3"/>
  <c r="A966" i="3"/>
  <c r="AD965" i="3"/>
  <c r="AC965" i="3"/>
  <c r="AB965" i="3"/>
  <c r="AA965" i="3"/>
  <c r="Z965" i="3"/>
  <c r="Y965" i="3"/>
  <c r="X965" i="3"/>
  <c r="W965" i="3"/>
  <c r="V965" i="3"/>
  <c r="U965" i="3"/>
  <c r="T965" i="3"/>
  <c r="R965" i="3"/>
  <c r="O965" i="3"/>
  <c r="M965" i="3"/>
  <c r="C965" i="3"/>
  <c r="B965" i="3"/>
  <c r="A965" i="3"/>
  <c r="AD964" i="3"/>
  <c r="AC964" i="3"/>
  <c r="AB964" i="3"/>
  <c r="AA964" i="3"/>
  <c r="Z964" i="3"/>
  <c r="Y964" i="3"/>
  <c r="X964" i="3"/>
  <c r="W964" i="3"/>
  <c r="V964" i="3"/>
  <c r="U964" i="3"/>
  <c r="T964" i="3"/>
  <c r="R964" i="3"/>
  <c r="O964" i="3"/>
  <c r="M964" i="3"/>
  <c r="C964" i="3"/>
  <c r="B964" i="3"/>
  <c r="A964" i="3"/>
  <c r="AD963" i="3"/>
  <c r="AC963" i="3"/>
  <c r="AB963" i="3"/>
  <c r="AA963" i="3"/>
  <c r="Z963" i="3"/>
  <c r="Y963" i="3"/>
  <c r="X963" i="3"/>
  <c r="W963" i="3"/>
  <c r="V963" i="3"/>
  <c r="U963" i="3"/>
  <c r="T963" i="3"/>
  <c r="R963" i="3"/>
  <c r="O963" i="3"/>
  <c r="M963" i="3"/>
  <c r="C963" i="3"/>
  <c r="B963" i="3"/>
  <c r="A963" i="3"/>
  <c r="AD962" i="3"/>
  <c r="AC962" i="3"/>
  <c r="AB962" i="3"/>
  <c r="AA962" i="3"/>
  <c r="Z962" i="3"/>
  <c r="Y962" i="3"/>
  <c r="X962" i="3"/>
  <c r="W962" i="3"/>
  <c r="V962" i="3"/>
  <c r="U962" i="3"/>
  <c r="T962" i="3"/>
  <c r="R962" i="3"/>
  <c r="O962" i="3"/>
  <c r="M962" i="3"/>
  <c r="C962" i="3"/>
  <c r="B962" i="3"/>
  <c r="A962" i="3"/>
  <c r="AD961" i="3"/>
  <c r="AC961" i="3"/>
  <c r="AB961" i="3"/>
  <c r="AA961" i="3"/>
  <c r="Z961" i="3"/>
  <c r="Y961" i="3"/>
  <c r="X961" i="3"/>
  <c r="W961" i="3"/>
  <c r="V961" i="3"/>
  <c r="U961" i="3"/>
  <c r="T961" i="3"/>
  <c r="R961" i="3"/>
  <c r="O961" i="3"/>
  <c r="M961" i="3"/>
  <c r="C961" i="3"/>
  <c r="B961" i="3"/>
  <c r="A961" i="3"/>
  <c r="AD960" i="3"/>
  <c r="AC960" i="3"/>
  <c r="AB960" i="3"/>
  <c r="AA960" i="3"/>
  <c r="Z960" i="3"/>
  <c r="Y960" i="3"/>
  <c r="X960" i="3"/>
  <c r="W960" i="3"/>
  <c r="V960" i="3"/>
  <c r="U960" i="3"/>
  <c r="T960" i="3"/>
  <c r="R960" i="3"/>
  <c r="O960" i="3"/>
  <c r="M960" i="3"/>
  <c r="C960" i="3"/>
  <c r="B960" i="3"/>
  <c r="A960" i="3"/>
  <c r="AD959" i="3"/>
  <c r="AC959" i="3"/>
  <c r="AB959" i="3"/>
  <c r="AA959" i="3"/>
  <c r="Z959" i="3"/>
  <c r="Y959" i="3"/>
  <c r="X959" i="3"/>
  <c r="W959" i="3"/>
  <c r="V959" i="3"/>
  <c r="U959" i="3"/>
  <c r="T959" i="3"/>
  <c r="R959" i="3"/>
  <c r="O959" i="3"/>
  <c r="M959" i="3"/>
  <c r="C959" i="3"/>
  <c r="B959" i="3"/>
  <c r="A959" i="3"/>
  <c r="AD958" i="3"/>
  <c r="AC958" i="3"/>
  <c r="AB958" i="3"/>
  <c r="AA958" i="3"/>
  <c r="Z958" i="3"/>
  <c r="Y958" i="3"/>
  <c r="X958" i="3"/>
  <c r="W958" i="3"/>
  <c r="V958" i="3"/>
  <c r="U958" i="3"/>
  <c r="T958" i="3"/>
  <c r="R958" i="3"/>
  <c r="O958" i="3"/>
  <c r="M958" i="3"/>
  <c r="C958" i="3"/>
  <c r="B958" i="3"/>
  <c r="A958" i="3"/>
  <c r="AD957" i="3"/>
  <c r="AC957" i="3"/>
  <c r="AB957" i="3"/>
  <c r="AA957" i="3"/>
  <c r="Z957" i="3"/>
  <c r="Y957" i="3"/>
  <c r="X957" i="3"/>
  <c r="W957" i="3"/>
  <c r="V957" i="3"/>
  <c r="U957" i="3"/>
  <c r="T957" i="3"/>
  <c r="R957" i="3"/>
  <c r="O957" i="3"/>
  <c r="M957" i="3"/>
  <c r="C957" i="3"/>
  <c r="B957" i="3"/>
  <c r="A957" i="3"/>
  <c r="AD956" i="3"/>
  <c r="AC956" i="3"/>
  <c r="AB956" i="3"/>
  <c r="AA956" i="3"/>
  <c r="Z956" i="3"/>
  <c r="Y956" i="3"/>
  <c r="X956" i="3"/>
  <c r="W956" i="3"/>
  <c r="V956" i="3"/>
  <c r="U956" i="3"/>
  <c r="T956" i="3"/>
  <c r="R956" i="3"/>
  <c r="O956" i="3"/>
  <c r="M956" i="3"/>
  <c r="C956" i="3"/>
  <c r="B956" i="3"/>
  <c r="A956" i="3"/>
  <c r="AD955" i="3"/>
  <c r="AC955" i="3"/>
  <c r="AB955" i="3"/>
  <c r="AA955" i="3"/>
  <c r="Z955" i="3"/>
  <c r="Y955" i="3"/>
  <c r="X955" i="3"/>
  <c r="W955" i="3"/>
  <c r="V955" i="3"/>
  <c r="U955" i="3"/>
  <c r="T955" i="3"/>
  <c r="R955" i="3"/>
  <c r="O955" i="3"/>
  <c r="M955" i="3"/>
  <c r="C955" i="3"/>
  <c r="B955" i="3"/>
  <c r="A955" i="3"/>
  <c r="AD954" i="3"/>
  <c r="AC954" i="3"/>
  <c r="AB954" i="3"/>
  <c r="AA954" i="3"/>
  <c r="Z954" i="3"/>
  <c r="Y954" i="3"/>
  <c r="X954" i="3"/>
  <c r="W954" i="3"/>
  <c r="V954" i="3"/>
  <c r="U954" i="3"/>
  <c r="T954" i="3"/>
  <c r="R954" i="3"/>
  <c r="O954" i="3"/>
  <c r="M954" i="3"/>
  <c r="C954" i="3"/>
  <c r="B954" i="3"/>
  <c r="A954" i="3"/>
  <c r="AD953" i="3"/>
  <c r="AC953" i="3"/>
  <c r="AB953" i="3"/>
  <c r="AA953" i="3"/>
  <c r="Z953" i="3"/>
  <c r="Y953" i="3"/>
  <c r="X953" i="3"/>
  <c r="W953" i="3"/>
  <c r="V953" i="3"/>
  <c r="U953" i="3"/>
  <c r="T953" i="3"/>
  <c r="R953" i="3"/>
  <c r="O953" i="3"/>
  <c r="M953" i="3"/>
  <c r="C953" i="3"/>
  <c r="B953" i="3"/>
  <c r="A953" i="3"/>
  <c r="AD952" i="3"/>
  <c r="AC952" i="3"/>
  <c r="AB952" i="3"/>
  <c r="AA952" i="3"/>
  <c r="Z952" i="3"/>
  <c r="Y952" i="3"/>
  <c r="X952" i="3"/>
  <c r="W952" i="3"/>
  <c r="V952" i="3"/>
  <c r="U952" i="3"/>
  <c r="T952" i="3"/>
  <c r="R952" i="3"/>
  <c r="O952" i="3"/>
  <c r="M952" i="3"/>
  <c r="C952" i="3"/>
  <c r="B952" i="3"/>
  <c r="A952" i="3"/>
  <c r="AD951" i="3"/>
  <c r="AC951" i="3"/>
  <c r="AB951" i="3"/>
  <c r="AA951" i="3"/>
  <c r="Z951" i="3"/>
  <c r="Y951" i="3"/>
  <c r="X951" i="3"/>
  <c r="W951" i="3"/>
  <c r="V951" i="3"/>
  <c r="U951" i="3"/>
  <c r="T951" i="3"/>
  <c r="R951" i="3"/>
  <c r="O951" i="3"/>
  <c r="M951" i="3"/>
  <c r="C951" i="3"/>
  <c r="B951" i="3"/>
  <c r="A951" i="3"/>
  <c r="AD950" i="3"/>
  <c r="AC950" i="3"/>
  <c r="AB950" i="3"/>
  <c r="AA950" i="3"/>
  <c r="Z950" i="3"/>
  <c r="Y950" i="3"/>
  <c r="X950" i="3"/>
  <c r="W950" i="3"/>
  <c r="V950" i="3"/>
  <c r="U950" i="3"/>
  <c r="T950" i="3"/>
  <c r="R950" i="3"/>
  <c r="O950" i="3"/>
  <c r="M950" i="3"/>
  <c r="C950" i="3"/>
  <c r="B950" i="3"/>
  <c r="A950" i="3"/>
  <c r="AD949" i="3"/>
  <c r="AC949" i="3"/>
  <c r="AB949" i="3"/>
  <c r="AA949" i="3"/>
  <c r="Z949" i="3"/>
  <c r="Y949" i="3"/>
  <c r="X949" i="3"/>
  <c r="W949" i="3"/>
  <c r="V949" i="3"/>
  <c r="U949" i="3"/>
  <c r="T949" i="3"/>
  <c r="R949" i="3"/>
  <c r="O949" i="3"/>
  <c r="M949" i="3"/>
  <c r="C949" i="3"/>
  <c r="B949" i="3"/>
  <c r="A949" i="3"/>
  <c r="AD948" i="3"/>
  <c r="AC948" i="3"/>
  <c r="AB948" i="3"/>
  <c r="AA948" i="3"/>
  <c r="Z948" i="3"/>
  <c r="Y948" i="3"/>
  <c r="X948" i="3"/>
  <c r="W948" i="3"/>
  <c r="V948" i="3"/>
  <c r="U948" i="3"/>
  <c r="T948" i="3"/>
  <c r="R948" i="3"/>
  <c r="O948" i="3"/>
  <c r="M948" i="3"/>
  <c r="C948" i="3"/>
  <c r="B948" i="3"/>
  <c r="A948" i="3"/>
  <c r="AD947" i="3"/>
  <c r="AC947" i="3"/>
  <c r="AB947" i="3"/>
  <c r="AA947" i="3"/>
  <c r="Z947" i="3"/>
  <c r="Y947" i="3"/>
  <c r="X947" i="3"/>
  <c r="W947" i="3"/>
  <c r="V947" i="3"/>
  <c r="U947" i="3"/>
  <c r="T947" i="3"/>
  <c r="R947" i="3"/>
  <c r="O947" i="3"/>
  <c r="M947" i="3"/>
  <c r="C947" i="3"/>
  <c r="B947" i="3"/>
  <c r="A947" i="3"/>
  <c r="AD946" i="3"/>
  <c r="AC946" i="3"/>
  <c r="AB946" i="3"/>
  <c r="AA946" i="3"/>
  <c r="Z946" i="3"/>
  <c r="Y946" i="3"/>
  <c r="X946" i="3"/>
  <c r="W946" i="3"/>
  <c r="V946" i="3"/>
  <c r="U946" i="3"/>
  <c r="T946" i="3"/>
  <c r="R946" i="3"/>
  <c r="O946" i="3"/>
  <c r="M946" i="3"/>
  <c r="C946" i="3"/>
  <c r="B946" i="3"/>
  <c r="A946" i="3"/>
  <c r="AD945" i="3"/>
  <c r="AC945" i="3"/>
  <c r="AB945" i="3"/>
  <c r="AA945" i="3"/>
  <c r="Z945" i="3"/>
  <c r="Y945" i="3"/>
  <c r="X945" i="3"/>
  <c r="W945" i="3"/>
  <c r="V945" i="3"/>
  <c r="U945" i="3"/>
  <c r="T945" i="3"/>
  <c r="R945" i="3"/>
  <c r="O945" i="3"/>
  <c r="M945" i="3"/>
  <c r="C945" i="3"/>
  <c r="B945" i="3"/>
  <c r="A945" i="3"/>
  <c r="AD944" i="3"/>
  <c r="AC944" i="3"/>
  <c r="AB944" i="3"/>
  <c r="AA944" i="3"/>
  <c r="Z944" i="3"/>
  <c r="Y944" i="3"/>
  <c r="X944" i="3"/>
  <c r="W944" i="3"/>
  <c r="V944" i="3"/>
  <c r="U944" i="3"/>
  <c r="T944" i="3"/>
  <c r="R944" i="3"/>
  <c r="O944" i="3"/>
  <c r="M944" i="3"/>
  <c r="C944" i="3"/>
  <c r="B944" i="3"/>
  <c r="A944" i="3"/>
  <c r="AD943" i="3"/>
  <c r="AC943" i="3"/>
  <c r="AB943" i="3"/>
  <c r="AA943" i="3"/>
  <c r="Z943" i="3"/>
  <c r="Y943" i="3"/>
  <c r="X943" i="3"/>
  <c r="W943" i="3"/>
  <c r="V943" i="3"/>
  <c r="U943" i="3"/>
  <c r="T943" i="3"/>
  <c r="R943" i="3"/>
  <c r="O943" i="3"/>
  <c r="M943" i="3"/>
  <c r="C943" i="3"/>
  <c r="B943" i="3"/>
  <c r="A943" i="3"/>
  <c r="AD942" i="3"/>
  <c r="AC942" i="3"/>
  <c r="AB942" i="3"/>
  <c r="AA942" i="3"/>
  <c r="Z942" i="3"/>
  <c r="Y942" i="3"/>
  <c r="X942" i="3"/>
  <c r="W942" i="3"/>
  <c r="V942" i="3"/>
  <c r="U942" i="3"/>
  <c r="T942" i="3"/>
  <c r="R942" i="3"/>
  <c r="O942" i="3"/>
  <c r="M942" i="3"/>
  <c r="C942" i="3"/>
  <c r="B942" i="3"/>
  <c r="A942" i="3"/>
  <c r="AD941" i="3"/>
  <c r="AC941" i="3"/>
  <c r="AB941" i="3"/>
  <c r="AA941" i="3"/>
  <c r="Z941" i="3"/>
  <c r="Y941" i="3"/>
  <c r="X941" i="3"/>
  <c r="W941" i="3"/>
  <c r="V941" i="3"/>
  <c r="U941" i="3"/>
  <c r="T941" i="3"/>
  <c r="R941" i="3"/>
  <c r="O941" i="3"/>
  <c r="M941" i="3"/>
  <c r="C941" i="3"/>
  <c r="B941" i="3"/>
  <c r="A941" i="3"/>
  <c r="AD940" i="3"/>
  <c r="AC940" i="3"/>
  <c r="AB940" i="3"/>
  <c r="AA940" i="3"/>
  <c r="Z940" i="3"/>
  <c r="Y940" i="3"/>
  <c r="X940" i="3"/>
  <c r="W940" i="3"/>
  <c r="V940" i="3"/>
  <c r="U940" i="3"/>
  <c r="T940" i="3"/>
  <c r="R940" i="3"/>
  <c r="O940" i="3"/>
  <c r="M940" i="3"/>
  <c r="C940" i="3"/>
  <c r="B940" i="3"/>
  <c r="A940" i="3"/>
  <c r="AD939" i="3"/>
  <c r="AC939" i="3"/>
  <c r="AB939" i="3"/>
  <c r="AA939" i="3"/>
  <c r="Z939" i="3"/>
  <c r="Y939" i="3"/>
  <c r="X939" i="3"/>
  <c r="W939" i="3"/>
  <c r="V939" i="3"/>
  <c r="U939" i="3"/>
  <c r="T939" i="3"/>
  <c r="R939" i="3"/>
  <c r="O939" i="3"/>
  <c r="M939" i="3"/>
  <c r="C939" i="3"/>
  <c r="B939" i="3"/>
  <c r="A939" i="3"/>
  <c r="AD938" i="3"/>
  <c r="AC938" i="3"/>
  <c r="AB938" i="3"/>
  <c r="AA938" i="3"/>
  <c r="Z938" i="3"/>
  <c r="Y938" i="3"/>
  <c r="X938" i="3"/>
  <c r="W938" i="3"/>
  <c r="V938" i="3"/>
  <c r="U938" i="3"/>
  <c r="T938" i="3"/>
  <c r="R938" i="3"/>
  <c r="O938" i="3"/>
  <c r="M938" i="3"/>
  <c r="C938" i="3"/>
  <c r="B938" i="3"/>
  <c r="A938" i="3"/>
  <c r="AD937" i="3"/>
  <c r="AC937" i="3"/>
  <c r="AB937" i="3"/>
  <c r="AA937" i="3"/>
  <c r="Z937" i="3"/>
  <c r="Y937" i="3"/>
  <c r="X937" i="3"/>
  <c r="W937" i="3"/>
  <c r="V937" i="3"/>
  <c r="U937" i="3"/>
  <c r="T937" i="3"/>
  <c r="R937" i="3"/>
  <c r="O937" i="3"/>
  <c r="M937" i="3"/>
  <c r="C937" i="3"/>
  <c r="B937" i="3"/>
  <c r="A937" i="3"/>
  <c r="AD936" i="3"/>
  <c r="AC936" i="3"/>
  <c r="AB936" i="3"/>
  <c r="AA936" i="3"/>
  <c r="Z936" i="3"/>
  <c r="Y936" i="3"/>
  <c r="X936" i="3"/>
  <c r="W936" i="3"/>
  <c r="V936" i="3"/>
  <c r="U936" i="3"/>
  <c r="T936" i="3"/>
  <c r="R936" i="3"/>
  <c r="O936" i="3"/>
  <c r="M936" i="3"/>
  <c r="C936" i="3"/>
  <c r="B936" i="3"/>
  <c r="A936" i="3"/>
  <c r="AD935" i="3"/>
  <c r="AC935" i="3"/>
  <c r="AB935" i="3"/>
  <c r="AA935" i="3"/>
  <c r="Z935" i="3"/>
  <c r="Y935" i="3"/>
  <c r="X935" i="3"/>
  <c r="W935" i="3"/>
  <c r="V935" i="3"/>
  <c r="U935" i="3"/>
  <c r="T935" i="3"/>
  <c r="R935" i="3"/>
  <c r="O935" i="3"/>
  <c r="M935" i="3"/>
  <c r="C935" i="3"/>
  <c r="B935" i="3"/>
  <c r="A935" i="3"/>
  <c r="AD934" i="3"/>
  <c r="AC934" i="3"/>
  <c r="AB934" i="3"/>
  <c r="AA934" i="3"/>
  <c r="Z934" i="3"/>
  <c r="Y934" i="3"/>
  <c r="X934" i="3"/>
  <c r="W934" i="3"/>
  <c r="V934" i="3"/>
  <c r="U934" i="3"/>
  <c r="T934" i="3"/>
  <c r="R934" i="3"/>
  <c r="O934" i="3"/>
  <c r="M934" i="3"/>
  <c r="C934" i="3"/>
  <c r="B934" i="3"/>
  <c r="A934" i="3"/>
  <c r="AD933" i="3"/>
  <c r="AC933" i="3"/>
  <c r="AB933" i="3"/>
  <c r="AA933" i="3"/>
  <c r="Z933" i="3"/>
  <c r="Y933" i="3"/>
  <c r="X933" i="3"/>
  <c r="W933" i="3"/>
  <c r="V933" i="3"/>
  <c r="U933" i="3"/>
  <c r="T933" i="3"/>
  <c r="R933" i="3"/>
  <c r="O933" i="3"/>
  <c r="M933" i="3"/>
  <c r="C933" i="3"/>
  <c r="B933" i="3"/>
  <c r="A933" i="3"/>
  <c r="AD932" i="3"/>
  <c r="AC932" i="3"/>
  <c r="AB932" i="3"/>
  <c r="AA932" i="3"/>
  <c r="Z932" i="3"/>
  <c r="Y932" i="3"/>
  <c r="X932" i="3"/>
  <c r="W932" i="3"/>
  <c r="V932" i="3"/>
  <c r="U932" i="3"/>
  <c r="T932" i="3"/>
  <c r="R932" i="3"/>
  <c r="O932" i="3"/>
  <c r="M932" i="3"/>
  <c r="C932" i="3"/>
  <c r="B932" i="3"/>
  <c r="A932" i="3"/>
  <c r="AD931" i="3"/>
  <c r="AC931" i="3"/>
  <c r="AB931" i="3"/>
  <c r="AA931" i="3"/>
  <c r="Z931" i="3"/>
  <c r="Y931" i="3"/>
  <c r="X931" i="3"/>
  <c r="W931" i="3"/>
  <c r="V931" i="3"/>
  <c r="U931" i="3"/>
  <c r="T931" i="3"/>
  <c r="R931" i="3"/>
  <c r="O931" i="3"/>
  <c r="M931" i="3"/>
  <c r="C931" i="3"/>
  <c r="B931" i="3"/>
  <c r="A931" i="3"/>
  <c r="AD930" i="3"/>
  <c r="AC930" i="3"/>
  <c r="AB930" i="3"/>
  <c r="AA930" i="3"/>
  <c r="Z930" i="3"/>
  <c r="Y930" i="3"/>
  <c r="X930" i="3"/>
  <c r="W930" i="3"/>
  <c r="V930" i="3"/>
  <c r="U930" i="3"/>
  <c r="T930" i="3"/>
  <c r="R930" i="3"/>
  <c r="O930" i="3"/>
  <c r="M930" i="3"/>
  <c r="C930" i="3"/>
  <c r="B930" i="3"/>
  <c r="A930" i="3"/>
  <c r="AD929" i="3"/>
  <c r="AC929" i="3"/>
  <c r="AB929" i="3"/>
  <c r="AA929" i="3"/>
  <c r="Z929" i="3"/>
  <c r="Y929" i="3"/>
  <c r="X929" i="3"/>
  <c r="W929" i="3"/>
  <c r="V929" i="3"/>
  <c r="U929" i="3"/>
  <c r="T929" i="3"/>
  <c r="R929" i="3"/>
  <c r="O929" i="3"/>
  <c r="M929" i="3"/>
  <c r="C929" i="3"/>
  <c r="B929" i="3"/>
  <c r="A929" i="3"/>
  <c r="AD928" i="3"/>
  <c r="AC928" i="3"/>
  <c r="AB928" i="3"/>
  <c r="AA928" i="3"/>
  <c r="Z928" i="3"/>
  <c r="Y928" i="3"/>
  <c r="X928" i="3"/>
  <c r="W928" i="3"/>
  <c r="V928" i="3"/>
  <c r="U928" i="3"/>
  <c r="T928" i="3"/>
  <c r="R928" i="3"/>
  <c r="O928" i="3"/>
  <c r="M928" i="3"/>
  <c r="C928" i="3"/>
  <c r="B928" i="3"/>
  <c r="A928" i="3"/>
  <c r="AD927" i="3"/>
  <c r="AC927" i="3"/>
  <c r="AB927" i="3"/>
  <c r="AA927" i="3"/>
  <c r="Z927" i="3"/>
  <c r="Y927" i="3"/>
  <c r="X927" i="3"/>
  <c r="W927" i="3"/>
  <c r="V927" i="3"/>
  <c r="U927" i="3"/>
  <c r="T927" i="3"/>
  <c r="R927" i="3"/>
  <c r="O927" i="3"/>
  <c r="M927" i="3"/>
  <c r="C927" i="3"/>
  <c r="B927" i="3"/>
  <c r="A927" i="3"/>
  <c r="AD926" i="3"/>
  <c r="AC926" i="3"/>
  <c r="AB926" i="3"/>
  <c r="AA926" i="3"/>
  <c r="Z926" i="3"/>
  <c r="Y926" i="3"/>
  <c r="X926" i="3"/>
  <c r="W926" i="3"/>
  <c r="V926" i="3"/>
  <c r="U926" i="3"/>
  <c r="T926" i="3"/>
  <c r="R926" i="3"/>
  <c r="O926" i="3"/>
  <c r="M926" i="3"/>
  <c r="C926" i="3"/>
  <c r="B926" i="3"/>
  <c r="A926" i="3"/>
  <c r="AD925" i="3"/>
  <c r="AC925" i="3"/>
  <c r="AB925" i="3"/>
  <c r="AA925" i="3"/>
  <c r="Z925" i="3"/>
  <c r="Y925" i="3"/>
  <c r="X925" i="3"/>
  <c r="W925" i="3"/>
  <c r="V925" i="3"/>
  <c r="U925" i="3"/>
  <c r="T925" i="3"/>
  <c r="R925" i="3"/>
  <c r="O925" i="3"/>
  <c r="M925" i="3"/>
  <c r="C925" i="3"/>
  <c r="B925" i="3"/>
  <c r="A925" i="3"/>
  <c r="AD924" i="3"/>
  <c r="AC924" i="3"/>
  <c r="AB924" i="3"/>
  <c r="AA924" i="3"/>
  <c r="Z924" i="3"/>
  <c r="Y924" i="3"/>
  <c r="X924" i="3"/>
  <c r="W924" i="3"/>
  <c r="V924" i="3"/>
  <c r="U924" i="3"/>
  <c r="T924" i="3"/>
  <c r="R924" i="3"/>
  <c r="O924" i="3"/>
  <c r="M924" i="3"/>
  <c r="C924" i="3"/>
  <c r="B924" i="3"/>
  <c r="A924" i="3"/>
  <c r="AD923" i="3"/>
  <c r="AC923" i="3"/>
  <c r="AB923" i="3"/>
  <c r="AA923" i="3"/>
  <c r="Z923" i="3"/>
  <c r="Y923" i="3"/>
  <c r="X923" i="3"/>
  <c r="W923" i="3"/>
  <c r="V923" i="3"/>
  <c r="U923" i="3"/>
  <c r="T923" i="3"/>
  <c r="R923" i="3"/>
  <c r="O923" i="3"/>
  <c r="M923" i="3"/>
  <c r="C923" i="3"/>
  <c r="B923" i="3"/>
  <c r="A923" i="3"/>
  <c r="AD922" i="3"/>
  <c r="AC922" i="3"/>
  <c r="AB922" i="3"/>
  <c r="AA922" i="3"/>
  <c r="Z922" i="3"/>
  <c r="Y922" i="3"/>
  <c r="X922" i="3"/>
  <c r="W922" i="3"/>
  <c r="V922" i="3"/>
  <c r="U922" i="3"/>
  <c r="T922" i="3"/>
  <c r="R922" i="3"/>
  <c r="O922" i="3"/>
  <c r="M922" i="3"/>
  <c r="C922" i="3"/>
  <c r="B922" i="3"/>
  <c r="A922" i="3"/>
  <c r="AD921" i="3"/>
  <c r="AC921" i="3"/>
  <c r="AB921" i="3"/>
  <c r="AA921" i="3"/>
  <c r="Z921" i="3"/>
  <c r="Y921" i="3"/>
  <c r="X921" i="3"/>
  <c r="W921" i="3"/>
  <c r="V921" i="3"/>
  <c r="U921" i="3"/>
  <c r="T921" i="3"/>
  <c r="R921" i="3"/>
  <c r="O921" i="3"/>
  <c r="M921" i="3"/>
  <c r="C921" i="3"/>
  <c r="B921" i="3"/>
  <c r="A921" i="3"/>
  <c r="AD920" i="3"/>
  <c r="AC920" i="3"/>
  <c r="AB920" i="3"/>
  <c r="AA920" i="3"/>
  <c r="Z920" i="3"/>
  <c r="Y920" i="3"/>
  <c r="X920" i="3"/>
  <c r="W920" i="3"/>
  <c r="V920" i="3"/>
  <c r="U920" i="3"/>
  <c r="T920" i="3"/>
  <c r="R920" i="3"/>
  <c r="O920" i="3"/>
  <c r="M920" i="3"/>
  <c r="C920" i="3"/>
  <c r="B920" i="3"/>
  <c r="A920" i="3"/>
  <c r="AD919" i="3"/>
  <c r="AC919" i="3"/>
  <c r="AB919" i="3"/>
  <c r="AA919" i="3"/>
  <c r="Z919" i="3"/>
  <c r="Y919" i="3"/>
  <c r="X919" i="3"/>
  <c r="W919" i="3"/>
  <c r="V919" i="3"/>
  <c r="U919" i="3"/>
  <c r="T919" i="3"/>
  <c r="R919" i="3"/>
  <c r="O919" i="3"/>
  <c r="M919" i="3"/>
  <c r="C919" i="3"/>
  <c r="B919" i="3"/>
  <c r="A919" i="3"/>
  <c r="AD918" i="3"/>
  <c r="AC918" i="3"/>
  <c r="AB918" i="3"/>
  <c r="AA918" i="3"/>
  <c r="Z918" i="3"/>
  <c r="Y918" i="3"/>
  <c r="X918" i="3"/>
  <c r="W918" i="3"/>
  <c r="V918" i="3"/>
  <c r="U918" i="3"/>
  <c r="T918" i="3"/>
  <c r="R918" i="3"/>
  <c r="O918" i="3"/>
  <c r="M918" i="3"/>
  <c r="C918" i="3"/>
  <c r="B918" i="3"/>
  <c r="A918" i="3"/>
  <c r="AD917" i="3"/>
  <c r="AC917" i="3"/>
  <c r="AB917" i="3"/>
  <c r="AA917" i="3"/>
  <c r="Z917" i="3"/>
  <c r="Y917" i="3"/>
  <c r="X917" i="3"/>
  <c r="W917" i="3"/>
  <c r="V917" i="3"/>
  <c r="U917" i="3"/>
  <c r="T917" i="3"/>
  <c r="R917" i="3"/>
  <c r="O917" i="3"/>
  <c r="M917" i="3"/>
  <c r="C917" i="3"/>
  <c r="B917" i="3"/>
  <c r="A917" i="3"/>
  <c r="AD916" i="3"/>
  <c r="AC916" i="3"/>
  <c r="AB916" i="3"/>
  <c r="AA916" i="3"/>
  <c r="Z916" i="3"/>
  <c r="Y916" i="3"/>
  <c r="X916" i="3"/>
  <c r="W916" i="3"/>
  <c r="V916" i="3"/>
  <c r="U916" i="3"/>
  <c r="T916" i="3"/>
  <c r="R916" i="3"/>
  <c r="O916" i="3"/>
  <c r="M916" i="3"/>
  <c r="C916" i="3"/>
  <c r="B916" i="3"/>
  <c r="A916" i="3"/>
  <c r="AD915" i="3"/>
  <c r="AC915" i="3"/>
  <c r="AB915" i="3"/>
  <c r="AA915" i="3"/>
  <c r="Z915" i="3"/>
  <c r="Y915" i="3"/>
  <c r="X915" i="3"/>
  <c r="W915" i="3"/>
  <c r="V915" i="3"/>
  <c r="U915" i="3"/>
  <c r="T915" i="3"/>
  <c r="R915" i="3"/>
  <c r="O915" i="3"/>
  <c r="M915" i="3"/>
  <c r="C915" i="3"/>
  <c r="B915" i="3"/>
  <c r="A915" i="3"/>
  <c r="AD914" i="3"/>
  <c r="AC914" i="3"/>
  <c r="AB914" i="3"/>
  <c r="AA914" i="3"/>
  <c r="Z914" i="3"/>
  <c r="Y914" i="3"/>
  <c r="X914" i="3"/>
  <c r="W914" i="3"/>
  <c r="V914" i="3"/>
  <c r="U914" i="3"/>
  <c r="T914" i="3"/>
  <c r="R914" i="3"/>
  <c r="O914" i="3"/>
  <c r="M914" i="3"/>
  <c r="C914" i="3"/>
  <c r="B914" i="3"/>
  <c r="A914" i="3"/>
  <c r="AD913" i="3"/>
  <c r="AC913" i="3"/>
  <c r="AB913" i="3"/>
  <c r="AA913" i="3"/>
  <c r="Z913" i="3"/>
  <c r="Y913" i="3"/>
  <c r="X913" i="3"/>
  <c r="W913" i="3"/>
  <c r="V913" i="3"/>
  <c r="U913" i="3"/>
  <c r="T913" i="3"/>
  <c r="R913" i="3"/>
  <c r="O913" i="3"/>
  <c r="M913" i="3"/>
  <c r="C913" i="3"/>
  <c r="B913" i="3"/>
  <c r="A913" i="3"/>
  <c r="AD912" i="3"/>
  <c r="AC912" i="3"/>
  <c r="AB912" i="3"/>
  <c r="AA912" i="3"/>
  <c r="Z912" i="3"/>
  <c r="Y912" i="3"/>
  <c r="X912" i="3"/>
  <c r="W912" i="3"/>
  <c r="V912" i="3"/>
  <c r="U912" i="3"/>
  <c r="T912" i="3"/>
  <c r="R912" i="3"/>
  <c r="O912" i="3"/>
  <c r="M912" i="3"/>
  <c r="C912" i="3"/>
  <c r="B912" i="3"/>
  <c r="A912" i="3"/>
  <c r="AD911" i="3"/>
  <c r="AC911" i="3"/>
  <c r="AB911" i="3"/>
  <c r="AA911" i="3"/>
  <c r="Z911" i="3"/>
  <c r="Y911" i="3"/>
  <c r="X911" i="3"/>
  <c r="W911" i="3"/>
  <c r="V911" i="3"/>
  <c r="U911" i="3"/>
  <c r="T911" i="3"/>
  <c r="R911" i="3"/>
  <c r="O911" i="3"/>
  <c r="M911" i="3"/>
  <c r="C911" i="3"/>
  <c r="B911" i="3"/>
  <c r="A911" i="3"/>
  <c r="AD910" i="3"/>
  <c r="AC910" i="3"/>
  <c r="AB910" i="3"/>
  <c r="AA910" i="3"/>
  <c r="Z910" i="3"/>
  <c r="Y910" i="3"/>
  <c r="X910" i="3"/>
  <c r="W910" i="3"/>
  <c r="V910" i="3"/>
  <c r="U910" i="3"/>
  <c r="T910" i="3"/>
  <c r="R910" i="3"/>
  <c r="O910" i="3"/>
  <c r="M910" i="3"/>
  <c r="C910" i="3"/>
  <c r="B910" i="3"/>
  <c r="A910" i="3"/>
  <c r="AD909" i="3"/>
  <c r="AC909" i="3"/>
  <c r="AB909" i="3"/>
  <c r="AA909" i="3"/>
  <c r="Z909" i="3"/>
  <c r="Y909" i="3"/>
  <c r="X909" i="3"/>
  <c r="W909" i="3"/>
  <c r="V909" i="3"/>
  <c r="U909" i="3"/>
  <c r="T909" i="3"/>
  <c r="R909" i="3"/>
  <c r="O909" i="3"/>
  <c r="M909" i="3"/>
  <c r="C909" i="3"/>
  <c r="B909" i="3"/>
  <c r="A909" i="3"/>
  <c r="AD908" i="3"/>
  <c r="AC908" i="3"/>
  <c r="AB908" i="3"/>
  <c r="AA908" i="3"/>
  <c r="Z908" i="3"/>
  <c r="Y908" i="3"/>
  <c r="X908" i="3"/>
  <c r="W908" i="3"/>
  <c r="V908" i="3"/>
  <c r="U908" i="3"/>
  <c r="T908" i="3"/>
  <c r="R908" i="3"/>
  <c r="O908" i="3"/>
  <c r="M908" i="3"/>
  <c r="C908" i="3"/>
  <c r="B908" i="3"/>
  <c r="A908" i="3"/>
  <c r="AD907" i="3"/>
  <c r="AC907" i="3"/>
  <c r="AB907" i="3"/>
  <c r="AA907" i="3"/>
  <c r="Z907" i="3"/>
  <c r="Y907" i="3"/>
  <c r="X907" i="3"/>
  <c r="W907" i="3"/>
  <c r="V907" i="3"/>
  <c r="U907" i="3"/>
  <c r="T907" i="3"/>
  <c r="R907" i="3"/>
  <c r="O907" i="3"/>
  <c r="M907" i="3"/>
  <c r="C907" i="3"/>
  <c r="B907" i="3"/>
  <c r="A907" i="3"/>
  <c r="AD906" i="3"/>
  <c r="AC906" i="3"/>
  <c r="AB906" i="3"/>
  <c r="AA906" i="3"/>
  <c r="Z906" i="3"/>
  <c r="Y906" i="3"/>
  <c r="X906" i="3"/>
  <c r="W906" i="3"/>
  <c r="V906" i="3"/>
  <c r="U906" i="3"/>
  <c r="T906" i="3"/>
  <c r="R906" i="3"/>
  <c r="O906" i="3"/>
  <c r="M906" i="3"/>
  <c r="C906" i="3"/>
  <c r="B906" i="3"/>
  <c r="A906" i="3"/>
  <c r="AD905" i="3"/>
  <c r="AC905" i="3"/>
  <c r="AB905" i="3"/>
  <c r="AA905" i="3"/>
  <c r="Z905" i="3"/>
  <c r="Y905" i="3"/>
  <c r="X905" i="3"/>
  <c r="W905" i="3"/>
  <c r="V905" i="3"/>
  <c r="U905" i="3"/>
  <c r="T905" i="3"/>
  <c r="R905" i="3"/>
  <c r="O905" i="3"/>
  <c r="M905" i="3"/>
  <c r="C905" i="3"/>
  <c r="B905" i="3"/>
  <c r="A905" i="3"/>
  <c r="AD904" i="3"/>
  <c r="AC904" i="3"/>
  <c r="AB904" i="3"/>
  <c r="AA904" i="3"/>
  <c r="Z904" i="3"/>
  <c r="Y904" i="3"/>
  <c r="X904" i="3"/>
  <c r="W904" i="3"/>
  <c r="V904" i="3"/>
  <c r="U904" i="3"/>
  <c r="T904" i="3"/>
  <c r="R904" i="3"/>
  <c r="O904" i="3"/>
  <c r="M904" i="3"/>
  <c r="C904" i="3"/>
  <c r="B904" i="3"/>
  <c r="A904" i="3"/>
  <c r="AD903" i="3"/>
  <c r="AC903" i="3"/>
  <c r="AB903" i="3"/>
  <c r="AA903" i="3"/>
  <c r="Z903" i="3"/>
  <c r="Y903" i="3"/>
  <c r="X903" i="3"/>
  <c r="W903" i="3"/>
  <c r="V903" i="3"/>
  <c r="U903" i="3"/>
  <c r="T903" i="3"/>
  <c r="R903" i="3"/>
  <c r="O903" i="3"/>
  <c r="M903" i="3"/>
  <c r="C903" i="3"/>
  <c r="B903" i="3"/>
  <c r="A903" i="3"/>
  <c r="AD902" i="3"/>
  <c r="AC902" i="3"/>
  <c r="AB902" i="3"/>
  <c r="AA902" i="3"/>
  <c r="Z902" i="3"/>
  <c r="Y902" i="3"/>
  <c r="X902" i="3"/>
  <c r="W902" i="3"/>
  <c r="V902" i="3"/>
  <c r="U902" i="3"/>
  <c r="T902" i="3"/>
  <c r="R902" i="3"/>
  <c r="O902" i="3"/>
  <c r="M902" i="3"/>
  <c r="C902" i="3"/>
  <c r="B902" i="3"/>
  <c r="A902" i="3"/>
  <c r="AD901" i="3"/>
  <c r="AC901" i="3"/>
  <c r="AB901" i="3"/>
  <c r="AA901" i="3"/>
  <c r="Z901" i="3"/>
  <c r="Y901" i="3"/>
  <c r="X901" i="3"/>
  <c r="W901" i="3"/>
  <c r="V901" i="3"/>
  <c r="U901" i="3"/>
  <c r="T901" i="3"/>
  <c r="R901" i="3"/>
  <c r="O901" i="3"/>
  <c r="M901" i="3"/>
  <c r="C901" i="3"/>
  <c r="B901" i="3"/>
  <c r="A901" i="3"/>
  <c r="AD900" i="3"/>
  <c r="AC900" i="3"/>
  <c r="AB900" i="3"/>
  <c r="AA900" i="3"/>
  <c r="Z900" i="3"/>
  <c r="Y900" i="3"/>
  <c r="X900" i="3"/>
  <c r="W900" i="3"/>
  <c r="V900" i="3"/>
  <c r="U900" i="3"/>
  <c r="T900" i="3"/>
  <c r="R900" i="3"/>
  <c r="O900" i="3"/>
  <c r="M900" i="3"/>
  <c r="C900" i="3"/>
  <c r="B900" i="3"/>
  <c r="A900" i="3"/>
  <c r="AD899" i="3"/>
  <c r="AC899" i="3"/>
  <c r="AB899" i="3"/>
  <c r="AA899" i="3"/>
  <c r="Z899" i="3"/>
  <c r="Y899" i="3"/>
  <c r="X899" i="3"/>
  <c r="W899" i="3"/>
  <c r="V899" i="3"/>
  <c r="U899" i="3"/>
  <c r="T899" i="3"/>
  <c r="R899" i="3"/>
  <c r="O899" i="3"/>
  <c r="M899" i="3"/>
  <c r="C899" i="3"/>
  <c r="B899" i="3"/>
  <c r="A899" i="3"/>
  <c r="AD898" i="3"/>
  <c r="AC898" i="3"/>
  <c r="AB898" i="3"/>
  <c r="AA898" i="3"/>
  <c r="Z898" i="3"/>
  <c r="Y898" i="3"/>
  <c r="X898" i="3"/>
  <c r="W898" i="3"/>
  <c r="V898" i="3"/>
  <c r="U898" i="3"/>
  <c r="T898" i="3"/>
  <c r="R898" i="3"/>
  <c r="O898" i="3"/>
  <c r="M898" i="3"/>
  <c r="C898" i="3"/>
  <c r="B898" i="3"/>
  <c r="A898" i="3"/>
  <c r="AD897" i="3"/>
  <c r="AC897" i="3"/>
  <c r="AB897" i="3"/>
  <c r="AA897" i="3"/>
  <c r="Z897" i="3"/>
  <c r="Y897" i="3"/>
  <c r="X897" i="3"/>
  <c r="W897" i="3"/>
  <c r="V897" i="3"/>
  <c r="U897" i="3"/>
  <c r="T897" i="3"/>
  <c r="R897" i="3"/>
  <c r="O897" i="3"/>
  <c r="M897" i="3"/>
  <c r="C897" i="3"/>
  <c r="B897" i="3"/>
  <c r="A897" i="3"/>
  <c r="AD896" i="3"/>
  <c r="AC896" i="3"/>
  <c r="AB896" i="3"/>
  <c r="AA896" i="3"/>
  <c r="Z896" i="3"/>
  <c r="Y896" i="3"/>
  <c r="X896" i="3"/>
  <c r="W896" i="3"/>
  <c r="V896" i="3"/>
  <c r="U896" i="3"/>
  <c r="T896" i="3"/>
  <c r="R896" i="3"/>
  <c r="O896" i="3"/>
  <c r="M896" i="3"/>
  <c r="C896" i="3"/>
  <c r="B896" i="3"/>
  <c r="A896" i="3"/>
  <c r="AD895" i="3"/>
  <c r="AC895" i="3"/>
  <c r="AB895" i="3"/>
  <c r="AA895" i="3"/>
  <c r="Z895" i="3"/>
  <c r="Y895" i="3"/>
  <c r="X895" i="3"/>
  <c r="W895" i="3"/>
  <c r="V895" i="3"/>
  <c r="U895" i="3"/>
  <c r="T895" i="3"/>
  <c r="R895" i="3"/>
  <c r="O895" i="3"/>
  <c r="M895" i="3"/>
  <c r="C895" i="3"/>
  <c r="B895" i="3"/>
  <c r="A895" i="3"/>
  <c r="AD894" i="3"/>
  <c r="AC894" i="3"/>
  <c r="AB894" i="3"/>
  <c r="AA894" i="3"/>
  <c r="Z894" i="3"/>
  <c r="Y894" i="3"/>
  <c r="X894" i="3"/>
  <c r="W894" i="3"/>
  <c r="V894" i="3"/>
  <c r="U894" i="3"/>
  <c r="T894" i="3"/>
  <c r="R894" i="3"/>
  <c r="O894" i="3"/>
  <c r="M894" i="3"/>
  <c r="C894" i="3"/>
  <c r="B894" i="3"/>
  <c r="A894" i="3"/>
  <c r="AD893" i="3"/>
  <c r="AC893" i="3"/>
  <c r="AB893" i="3"/>
  <c r="AA893" i="3"/>
  <c r="Z893" i="3"/>
  <c r="Y893" i="3"/>
  <c r="X893" i="3"/>
  <c r="W893" i="3"/>
  <c r="V893" i="3"/>
  <c r="U893" i="3"/>
  <c r="T893" i="3"/>
  <c r="R893" i="3"/>
  <c r="O893" i="3"/>
  <c r="M893" i="3"/>
  <c r="C893" i="3"/>
  <c r="B893" i="3"/>
  <c r="A893" i="3"/>
  <c r="AD892" i="3"/>
  <c r="AC892" i="3"/>
  <c r="AB892" i="3"/>
  <c r="AA892" i="3"/>
  <c r="Z892" i="3"/>
  <c r="Y892" i="3"/>
  <c r="X892" i="3"/>
  <c r="W892" i="3"/>
  <c r="V892" i="3"/>
  <c r="U892" i="3"/>
  <c r="T892" i="3"/>
  <c r="R892" i="3"/>
  <c r="O892" i="3"/>
  <c r="M892" i="3"/>
  <c r="C892" i="3"/>
  <c r="B892" i="3"/>
  <c r="A892" i="3"/>
  <c r="AD891" i="3"/>
  <c r="AC891" i="3"/>
  <c r="AB891" i="3"/>
  <c r="AA891" i="3"/>
  <c r="Z891" i="3"/>
  <c r="Y891" i="3"/>
  <c r="X891" i="3"/>
  <c r="W891" i="3"/>
  <c r="V891" i="3"/>
  <c r="U891" i="3"/>
  <c r="T891" i="3"/>
  <c r="R891" i="3"/>
  <c r="O891" i="3"/>
  <c r="M891" i="3"/>
  <c r="C891" i="3"/>
  <c r="B891" i="3"/>
  <c r="A891" i="3"/>
  <c r="AD890" i="3"/>
  <c r="AC890" i="3"/>
  <c r="AB890" i="3"/>
  <c r="AA890" i="3"/>
  <c r="Z890" i="3"/>
  <c r="Y890" i="3"/>
  <c r="X890" i="3"/>
  <c r="W890" i="3"/>
  <c r="V890" i="3"/>
  <c r="U890" i="3"/>
  <c r="T890" i="3"/>
  <c r="R890" i="3"/>
  <c r="O890" i="3"/>
  <c r="M890" i="3"/>
  <c r="C890" i="3"/>
  <c r="B890" i="3"/>
  <c r="A890" i="3"/>
  <c r="AD889" i="3"/>
  <c r="AC889" i="3"/>
  <c r="AB889" i="3"/>
  <c r="AA889" i="3"/>
  <c r="Z889" i="3"/>
  <c r="Y889" i="3"/>
  <c r="X889" i="3"/>
  <c r="W889" i="3"/>
  <c r="V889" i="3"/>
  <c r="U889" i="3"/>
  <c r="T889" i="3"/>
  <c r="R889" i="3"/>
  <c r="O889" i="3"/>
  <c r="M889" i="3"/>
  <c r="C889" i="3"/>
  <c r="B889" i="3"/>
  <c r="A889" i="3"/>
  <c r="AD888" i="3"/>
  <c r="AC888" i="3"/>
  <c r="AB888" i="3"/>
  <c r="AA888" i="3"/>
  <c r="Z888" i="3"/>
  <c r="Y888" i="3"/>
  <c r="X888" i="3"/>
  <c r="W888" i="3"/>
  <c r="V888" i="3"/>
  <c r="U888" i="3"/>
  <c r="T888" i="3"/>
  <c r="R888" i="3"/>
  <c r="O888" i="3"/>
  <c r="M888" i="3"/>
  <c r="C888" i="3"/>
  <c r="B888" i="3"/>
  <c r="A888" i="3"/>
  <c r="AD887" i="3"/>
  <c r="AC887" i="3"/>
  <c r="AB887" i="3"/>
  <c r="AA887" i="3"/>
  <c r="Z887" i="3"/>
  <c r="Y887" i="3"/>
  <c r="X887" i="3"/>
  <c r="W887" i="3"/>
  <c r="V887" i="3"/>
  <c r="U887" i="3"/>
  <c r="T887" i="3"/>
  <c r="R887" i="3"/>
  <c r="O887" i="3"/>
  <c r="M887" i="3"/>
  <c r="C887" i="3"/>
  <c r="B887" i="3"/>
  <c r="A887" i="3"/>
  <c r="AD886" i="3"/>
  <c r="AC886" i="3"/>
  <c r="AB886" i="3"/>
  <c r="AA886" i="3"/>
  <c r="Z886" i="3"/>
  <c r="Y886" i="3"/>
  <c r="X886" i="3"/>
  <c r="W886" i="3"/>
  <c r="V886" i="3"/>
  <c r="U886" i="3"/>
  <c r="T886" i="3"/>
  <c r="R886" i="3"/>
  <c r="O886" i="3"/>
  <c r="M886" i="3"/>
  <c r="C886" i="3"/>
  <c r="B886" i="3"/>
  <c r="A886" i="3"/>
  <c r="AD885" i="3"/>
  <c r="AC885" i="3"/>
  <c r="AB885" i="3"/>
  <c r="AA885" i="3"/>
  <c r="Z885" i="3"/>
  <c r="Y885" i="3"/>
  <c r="X885" i="3"/>
  <c r="W885" i="3"/>
  <c r="V885" i="3"/>
  <c r="U885" i="3"/>
  <c r="T885" i="3"/>
  <c r="R885" i="3"/>
  <c r="O885" i="3"/>
  <c r="M885" i="3"/>
  <c r="C885" i="3"/>
  <c r="B885" i="3"/>
  <c r="A885" i="3"/>
  <c r="AD884" i="3"/>
  <c r="AC884" i="3"/>
  <c r="AB884" i="3"/>
  <c r="AA884" i="3"/>
  <c r="Z884" i="3"/>
  <c r="Y884" i="3"/>
  <c r="X884" i="3"/>
  <c r="W884" i="3"/>
  <c r="V884" i="3"/>
  <c r="U884" i="3"/>
  <c r="T884" i="3"/>
  <c r="R884" i="3"/>
  <c r="O884" i="3"/>
  <c r="M884" i="3"/>
  <c r="C884" i="3"/>
  <c r="B884" i="3"/>
  <c r="A884" i="3"/>
  <c r="AD883" i="3"/>
  <c r="AC883" i="3"/>
  <c r="AB883" i="3"/>
  <c r="AA883" i="3"/>
  <c r="Z883" i="3"/>
  <c r="Y883" i="3"/>
  <c r="X883" i="3"/>
  <c r="W883" i="3"/>
  <c r="V883" i="3"/>
  <c r="U883" i="3"/>
  <c r="T883" i="3"/>
  <c r="R883" i="3"/>
  <c r="O883" i="3"/>
  <c r="M883" i="3"/>
  <c r="C883" i="3"/>
  <c r="B883" i="3"/>
  <c r="A883" i="3"/>
  <c r="AD882" i="3"/>
  <c r="AC882" i="3"/>
  <c r="AB882" i="3"/>
  <c r="AA882" i="3"/>
  <c r="Z882" i="3"/>
  <c r="Y882" i="3"/>
  <c r="X882" i="3"/>
  <c r="W882" i="3"/>
  <c r="V882" i="3"/>
  <c r="U882" i="3"/>
  <c r="T882" i="3"/>
  <c r="R882" i="3"/>
  <c r="O882" i="3"/>
  <c r="M882" i="3"/>
  <c r="C882" i="3"/>
  <c r="B882" i="3"/>
  <c r="A882" i="3"/>
  <c r="AD881" i="3"/>
  <c r="AC881" i="3"/>
  <c r="AB881" i="3"/>
  <c r="AA881" i="3"/>
  <c r="Z881" i="3"/>
  <c r="Y881" i="3"/>
  <c r="X881" i="3"/>
  <c r="W881" i="3"/>
  <c r="V881" i="3"/>
  <c r="U881" i="3"/>
  <c r="T881" i="3"/>
  <c r="R881" i="3"/>
  <c r="O881" i="3"/>
  <c r="M881" i="3"/>
  <c r="C881" i="3"/>
  <c r="B881" i="3"/>
  <c r="A881" i="3"/>
  <c r="AD880" i="3"/>
  <c r="AC880" i="3"/>
  <c r="AB880" i="3"/>
  <c r="AA880" i="3"/>
  <c r="Z880" i="3"/>
  <c r="Y880" i="3"/>
  <c r="X880" i="3"/>
  <c r="W880" i="3"/>
  <c r="V880" i="3"/>
  <c r="U880" i="3"/>
  <c r="T880" i="3"/>
  <c r="R880" i="3"/>
  <c r="O880" i="3"/>
  <c r="M880" i="3"/>
  <c r="C880" i="3"/>
  <c r="B880" i="3"/>
  <c r="A880" i="3"/>
  <c r="AD879" i="3"/>
  <c r="AC879" i="3"/>
  <c r="AB879" i="3"/>
  <c r="AA879" i="3"/>
  <c r="Z879" i="3"/>
  <c r="Y879" i="3"/>
  <c r="X879" i="3"/>
  <c r="W879" i="3"/>
  <c r="V879" i="3"/>
  <c r="U879" i="3"/>
  <c r="T879" i="3"/>
  <c r="R879" i="3"/>
  <c r="O879" i="3"/>
  <c r="M879" i="3"/>
  <c r="C879" i="3"/>
  <c r="B879" i="3"/>
  <c r="A879" i="3"/>
  <c r="AD878" i="3"/>
  <c r="AC878" i="3"/>
  <c r="AB878" i="3"/>
  <c r="AA878" i="3"/>
  <c r="Z878" i="3"/>
  <c r="Y878" i="3"/>
  <c r="X878" i="3"/>
  <c r="W878" i="3"/>
  <c r="V878" i="3"/>
  <c r="U878" i="3"/>
  <c r="T878" i="3"/>
  <c r="R878" i="3"/>
  <c r="O878" i="3"/>
  <c r="M878" i="3"/>
  <c r="C878" i="3"/>
  <c r="B878" i="3"/>
  <c r="A878" i="3"/>
  <c r="AD877" i="3"/>
  <c r="AC877" i="3"/>
  <c r="AB877" i="3"/>
  <c r="AA877" i="3"/>
  <c r="Z877" i="3"/>
  <c r="Y877" i="3"/>
  <c r="X877" i="3"/>
  <c r="W877" i="3"/>
  <c r="V877" i="3"/>
  <c r="U877" i="3"/>
  <c r="T877" i="3"/>
  <c r="R877" i="3"/>
  <c r="O877" i="3"/>
  <c r="M877" i="3"/>
  <c r="C877" i="3"/>
  <c r="B877" i="3"/>
  <c r="A877" i="3"/>
  <c r="AD876" i="3"/>
  <c r="AC876" i="3"/>
  <c r="AB876" i="3"/>
  <c r="AA876" i="3"/>
  <c r="Z876" i="3"/>
  <c r="Y876" i="3"/>
  <c r="X876" i="3"/>
  <c r="W876" i="3"/>
  <c r="V876" i="3"/>
  <c r="U876" i="3"/>
  <c r="T876" i="3"/>
  <c r="R876" i="3"/>
  <c r="O876" i="3"/>
  <c r="M876" i="3"/>
  <c r="C876" i="3"/>
  <c r="B876" i="3"/>
  <c r="A876" i="3"/>
  <c r="AD875" i="3"/>
  <c r="AC875" i="3"/>
  <c r="AB875" i="3"/>
  <c r="AA875" i="3"/>
  <c r="Z875" i="3"/>
  <c r="Y875" i="3"/>
  <c r="X875" i="3"/>
  <c r="W875" i="3"/>
  <c r="V875" i="3"/>
  <c r="U875" i="3"/>
  <c r="T875" i="3"/>
  <c r="R875" i="3"/>
  <c r="O875" i="3"/>
  <c r="M875" i="3"/>
  <c r="C875" i="3"/>
  <c r="B875" i="3"/>
  <c r="A875" i="3"/>
  <c r="AD874" i="3"/>
  <c r="AC874" i="3"/>
  <c r="AB874" i="3"/>
  <c r="AA874" i="3"/>
  <c r="Z874" i="3"/>
  <c r="Y874" i="3"/>
  <c r="X874" i="3"/>
  <c r="W874" i="3"/>
  <c r="V874" i="3"/>
  <c r="U874" i="3"/>
  <c r="T874" i="3"/>
  <c r="R874" i="3"/>
  <c r="O874" i="3"/>
  <c r="M874" i="3"/>
  <c r="C874" i="3"/>
  <c r="B874" i="3"/>
  <c r="A874" i="3"/>
  <c r="AD873" i="3"/>
  <c r="AC873" i="3"/>
  <c r="AB873" i="3"/>
  <c r="AA873" i="3"/>
  <c r="Z873" i="3"/>
  <c r="Y873" i="3"/>
  <c r="X873" i="3"/>
  <c r="W873" i="3"/>
  <c r="V873" i="3"/>
  <c r="U873" i="3"/>
  <c r="T873" i="3"/>
  <c r="R873" i="3"/>
  <c r="O873" i="3"/>
  <c r="M873" i="3"/>
  <c r="C873" i="3"/>
  <c r="B873" i="3"/>
  <c r="A873" i="3"/>
  <c r="AD872" i="3"/>
  <c r="AC872" i="3"/>
  <c r="AB872" i="3"/>
  <c r="AA872" i="3"/>
  <c r="Z872" i="3"/>
  <c r="Y872" i="3"/>
  <c r="X872" i="3"/>
  <c r="W872" i="3"/>
  <c r="V872" i="3"/>
  <c r="U872" i="3"/>
  <c r="T872" i="3"/>
  <c r="R872" i="3"/>
  <c r="O872" i="3"/>
  <c r="M872" i="3"/>
  <c r="C872" i="3"/>
  <c r="B872" i="3"/>
  <c r="A872" i="3"/>
  <c r="AD871" i="3"/>
  <c r="AC871" i="3"/>
  <c r="AB871" i="3"/>
  <c r="AA871" i="3"/>
  <c r="Z871" i="3"/>
  <c r="Y871" i="3"/>
  <c r="X871" i="3"/>
  <c r="W871" i="3"/>
  <c r="V871" i="3"/>
  <c r="U871" i="3"/>
  <c r="T871" i="3"/>
  <c r="R871" i="3"/>
  <c r="O871" i="3"/>
  <c r="M871" i="3"/>
  <c r="C871" i="3"/>
  <c r="B871" i="3"/>
  <c r="A871" i="3"/>
  <c r="AD870" i="3"/>
  <c r="AC870" i="3"/>
  <c r="AB870" i="3"/>
  <c r="AA870" i="3"/>
  <c r="Z870" i="3"/>
  <c r="Y870" i="3"/>
  <c r="X870" i="3"/>
  <c r="W870" i="3"/>
  <c r="V870" i="3"/>
  <c r="U870" i="3"/>
  <c r="T870" i="3"/>
  <c r="R870" i="3"/>
  <c r="O870" i="3"/>
  <c r="M870" i="3"/>
  <c r="C870" i="3"/>
  <c r="B870" i="3"/>
  <c r="A870" i="3"/>
  <c r="AD869" i="3"/>
  <c r="AC869" i="3"/>
  <c r="AB869" i="3"/>
  <c r="AA869" i="3"/>
  <c r="Z869" i="3"/>
  <c r="Y869" i="3"/>
  <c r="X869" i="3"/>
  <c r="W869" i="3"/>
  <c r="V869" i="3"/>
  <c r="U869" i="3"/>
  <c r="T869" i="3"/>
  <c r="R869" i="3"/>
  <c r="O869" i="3"/>
  <c r="M869" i="3"/>
  <c r="C869" i="3"/>
  <c r="B869" i="3"/>
  <c r="A869" i="3"/>
  <c r="AD868" i="3"/>
  <c r="AC868" i="3"/>
  <c r="AB868" i="3"/>
  <c r="AA868" i="3"/>
  <c r="Z868" i="3"/>
  <c r="Y868" i="3"/>
  <c r="X868" i="3"/>
  <c r="W868" i="3"/>
  <c r="V868" i="3"/>
  <c r="U868" i="3"/>
  <c r="T868" i="3"/>
  <c r="R868" i="3"/>
  <c r="O868" i="3"/>
  <c r="M868" i="3"/>
  <c r="C868" i="3"/>
  <c r="B868" i="3"/>
  <c r="A868" i="3"/>
  <c r="AD867" i="3"/>
  <c r="AC867" i="3"/>
  <c r="AB867" i="3"/>
  <c r="AA867" i="3"/>
  <c r="Z867" i="3"/>
  <c r="Y867" i="3"/>
  <c r="X867" i="3"/>
  <c r="W867" i="3"/>
  <c r="V867" i="3"/>
  <c r="U867" i="3"/>
  <c r="T867" i="3"/>
  <c r="R867" i="3"/>
  <c r="O867" i="3"/>
  <c r="M867" i="3"/>
  <c r="C867" i="3"/>
  <c r="B867" i="3"/>
  <c r="A867" i="3"/>
  <c r="AD866" i="3"/>
  <c r="AC866" i="3"/>
  <c r="AB866" i="3"/>
  <c r="AA866" i="3"/>
  <c r="Z866" i="3"/>
  <c r="Y866" i="3"/>
  <c r="X866" i="3"/>
  <c r="W866" i="3"/>
  <c r="V866" i="3"/>
  <c r="U866" i="3"/>
  <c r="T866" i="3"/>
  <c r="R866" i="3"/>
  <c r="O866" i="3"/>
  <c r="M866" i="3"/>
  <c r="C866" i="3"/>
  <c r="B866" i="3"/>
  <c r="A866" i="3"/>
  <c r="AD865" i="3"/>
  <c r="AC865" i="3"/>
  <c r="AB865" i="3"/>
  <c r="AA865" i="3"/>
  <c r="Z865" i="3"/>
  <c r="Y865" i="3"/>
  <c r="X865" i="3"/>
  <c r="W865" i="3"/>
  <c r="V865" i="3"/>
  <c r="U865" i="3"/>
  <c r="T865" i="3"/>
  <c r="R865" i="3"/>
  <c r="O865" i="3"/>
  <c r="M865" i="3"/>
  <c r="C865" i="3"/>
  <c r="B865" i="3"/>
  <c r="A865" i="3"/>
  <c r="AD864" i="3"/>
  <c r="AC864" i="3"/>
  <c r="AB864" i="3"/>
  <c r="AA864" i="3"/>
  <c r="Z864" i="3"/>
  <c r="Y864" i="3"/>
  <c r="X864" i="3"/>
  <c r="W864" i="3"/>
  <c r="V864" i="3"/>
  <c r="U864" i="3"/>
  <c r="T864" i="3"/>
  <c r="R864" i="3"/>
  <c r="O864" i="3"/>
  <c r="M864" i="3"/>
  <c r="C864" i="3"/>
  <c r="B864" i="3"/>
  <c r="A864" i="3"/>
  <c r="AD863" i="3"/>
  <c r="AC863" i="3"/>
  <c r="AB863" i="3"/>
  <c r="AA863" i="3"/>
  <c r="Z863" i="3"/>
  <c r="Y863" i="3"/>
  <c r="X863" i="3"/>
  <c r="W863" i="3"/>
  <c r="V863" i="3"/>
  <c r="U863" i="3"/>
  <c r="T863" i="3"/>
  <c r="R863" i="3"/>
  <c r="O863" i="3"/>
  <c r="M863" i="3"/>
  <c r="C863" i="3"/>
  <c r="B863" i="3"/>
  <c r="A863" i="3"/>
  <c r="AD862" i="3"/>
  <c r="AC862" i="3"/>
  <c r="AB862" i="3"/>
  <c r="AA862" i="3"/>
  <c r="Z862" i="3"/>
  <c r="Y862" i="3"/>
  <c r="X862" i="3"/>
  <c r="W862" i="3"/>
  <c r="V862" i="3"/>
  <c r="U862" i="3"/>
  <c r="T862" i="3"/>
  <c r="R862" i="3"/>
  <c r="O862" i="3"/>
  <c r="M862" i="3"/>
  <c r="C862" i="3"/>
  <c r="B862" i="3"/>
  <c r="A862" i="3"/>
  <c r="AD861" i="3"/>
  <c r="AC861" i="3"/>
  <c r="AB861" i="3"/>
  <c r="AA861" i="3"/>
  <c r="Z861" i="3"/>
  <c r="Y861" i="3"/>
  <c r="X861" i="3"/>
  <c r="W861" i="3"/>
  <c r="V861" i="3"/>
  <c r="U861" i="3"/>
  <c r="T861" i="3"/>
  <c r="R861" i="3"/>
  <c r="O861" i="3"/>
  <c r="M861" i="3"/>
  <c r="C861" i="3"/>
  <c r="B861" i="3"/>
  <c r="A861" i="3"/>
  <c r="AD860" i="3"/>
  <c r="AC860" i="3"/>
  <c r="AB860" i="3"/>
  <c r="AA860" i="3"/>
  <c r="Z860" i="3"/>
  <c r="Y860" i="3"/>
  <c r="X860" i="3"/>
  <c r="W860" i="3"/>
  <c r="V860" i="3"/>
  <c r="U860" i="3"/>
  <c r="T860" i="3"/>
  <c r="R860" i="3"/>
  <c r="O860" i="3"/>
  <c r="M860" i="3"/>
  <c r="C860" i="3"/>
  <c r="B860" i="3"/>
  <c r="A860" i="3"/>
  <c r="AD859" i="3"/>
  <c r="AC859" i="3"/>
  <c r="AB859" i="3"/>
  <c r="AA859" i="3"/>
  <c r="Z859" i="3"/>
  <c r="Y859" i="3"/>
  <c r="X859" i="3"/>
  <c r="W859" i="3"/>
  <c r="V859" i="3"/>
  <c r="U859" i="3"/>
  <c r="T859" i="3"/>
  <c r="R859" i="3"/>
  <c r="O859" i="3"/>
  <c r="M859" i="3"/>
  <c r="C859" i="3"/>
  <c r="B859" i="3"/>
  <c r="A859" i="3"/>
  <c r="AD858" i="3"/>
  <c r="AC858" i="3"/>
  <c r="AB858" i="3"/>
  <c r="AA858" i="3"/>
  <c r="Z858" i="3"/>
  <c r="Y858" i="3"/>
  <c r="X858" i="3"/>
  <c r="W858" i="3"/>
  <c r="V858" i="3"/>
  <c r="U858" i="3"/>
  <c r="T858" i="3"/>
  <c r="R858" i="3"/>
  <c r="O858" i="3"/>
  <c r="M858" i="3"/>
  <c r="C858" i="3"/>
  <c r="B858" i="3"/>
  <c r="A858" i="3"/>
  <c r="AD857" i="3"/>
  <c r="AC857" i="3"/>
  <c r="AB857" i="3"/>
  <c r="AA857" i="3"/>
  <c r="Z857" i="3"/>
  <c r="Y857" i="3"/>
  <c r="X857" i="3"/>
  <c r="W857" i="3"/>
  <c r="V857" i="3"/>
  <c r="U857" i="3"/>
  <c r="T857" i="3"/>
  <c r="R857" i="3"/>
  <c r="O857" i="3"/>
  <c r="M857" i="3"/>
  <c r="C857" i="3"/>
  <c r="B857" i="3"/>
  <c r="A857" i="3"/>
  <c r="AD856" i="3"/>
  <c r="AC856" i="3"/>
  <c r="AB856" i="3"/>
  <c r="AA856" i="3"/>
  <c r="Z856" i="3"/>
  <c r="Y856" i="3"/>
  <c r="X856" i="3"/>
  <c r="W856" i="3"/>
  <c r="V856" i="3"/>
  <c r="U856" i="3"/>
  <c r="T856" i="3"/>
  <c r="R856" i="3"/>
  <c r="O856" i="3"/>
  <c r="M856" i="3"/>
  <c r="C856" i="3"/>
  <c r="B856" i="3"/>
  <c r="A856" i="3"/>
  <c r="AD855" i="3"/>
  <c r="AC855" i="3"/>
  <c r="AB855" i="3"/>
  <c r="AA855" i="3"/>
  <c r="Z855" i="3"/>
  <c r="Y855" i="3"/>
  <c r="X855" i="3"/>
  <c r="W855" i="3"/>
  <c r="V855" i="3"/>
  <c r="U855" i="3"/>
  <c r="T855" i="3"/>
  <c r="R855" i="3"/>
  <c r="O855" i="3"/>
  <c r="M855" i="3"/>
  <c r="C855" i="3"/>
  <c r="B855" i="3"/>
  <c r="A855" i="3"/>
  <c r="AD854" i="3"/>
  <c r="AC854" i="3"/>
  <c r="AB854" i="3"/>
  <c r="AA854" i="3"/>
  <c r="Z854" i="3"/>
  <c r="Y854" i="3"/>
  <c r="X854" i="3"/>
  <c r="W854" i="3"/>
  <c r="V854" i="3"/>
  <c r="U854" i="3"/>
  <c r="T854" i="3"/>
  <c r="R854" i="3"/>
  <c r="O854" i="3"/>
  <c r="M854" i="3"/>
  <c r="C854" i="3"/>
  <c r="B854" i="3"/>
  <c r="A854" i="3"/>
  <c r="AD853" i="3"/>
  <c r="AC853" i="3"/>
  <c r="AB853" i="3"/>
  <c r="AA853" i="3"/>
  <c r="Z853" i="3"/>
  <c r="Y853" i="3"/>
  <c r="X853" i="3"/>
  <c r="W853" i="3"/>
  <c r="V853" i="3"/>
  <c r="U853" i="3"/>
  <c r="T853" i="3"/>
  <c r="R853" i="3"/>
  <c r="O853" i="3"/>
  <c r="M853" i="3"/>
  <c r="C853" i="3"/>
  <c r="B853" i="3"/>
  <c r="A853" i="3"/>
  <c r="AD852" i="3"/>
  <c r="AC852" i="3"/>
  <c r="AB852" i="3"/>
  <c r="AA852" i="3"/>
  <c r="Z852" i="3"/>
  <c r="Y852" i="3"/>
  <c r="X852" i="3"/>
  <c r="W852" i="3"/>
  <c r="V852" i="3"/>
  <c r="U852" i="3"/>
  <c r="T852" i="3"/>
  <c r="R852" i="3"/>
  <c r="O852" i="3"/>
  <c r="M852" i="3"/>
  <c r="C852" i="3"/>
  <c r="B852" i="3"/>
  <c r="A852" i="3"/>
  <c r="AD851" i="3"/>
  <c r="AC851" i="3"/>
  <c r="AB851" i="3"/>
  <c r="AA851" i="3"/>
  <c r="Z851" i="3"/>
  <c r="Y851" i="3"/>
  <c r="X851" i="3"/>
  <c r="W851" i="3"/>
  <c r="V851" i="3"/>
  <c r="U851" i="3"/>
  <c r="T851" i="3"/>
  <c r="R851" i="3"/>
  <c r="O851" i="3"/>
  <c r="M851" i="3"/>
  <c r="C851" i="3"/>
  <c r="B851" i="3"/>
  <c r="A851" i="3"/>
  <c r="AD850" i="3"/>
  <c r="AC850" i="3"/>
  <c r="AB850" i="3"/>
  <c r="AA850" i="3"/>
  <c r="Z850" i="3"/>
  <c r="Y850" i="3"/>
  <c r="X850" i="3"/>
  <c r="W850" i="3"/>
  <c r="V850" i="3"/>
  <c r="U850" i="3"/>
  <c r="T850" i="3"/>
  <c r="R850" i="3"/>
  <c r="O850" i="3"/>
  <c r="M850" i="3"/>
  <c r="C850" i="3"/>
  <c r="B850" i="3"/>
  <c r="A850" i="3"/>
  <c r="AD849" i="3"/>
  <c r="AC849" i="3"/>
  <c r="AB849" i="3"/>
  <c r="AA849" i="3"/>
  <c r="Z849" i="3"/>
  <c r="Y849" i="3"/>
  <c r="X849" i="3"/>
  <c r="W849" i="3"/>
  <c r="V849" i="3"/>
  <c r="U849" i="3"/>
  <c r="T849" i="3"/>
  <c r="R849" i="3"/>
  <c r="O849" i="3"/>
  <c r="M849" i="3"/>
  <c r="C849" i="3"/>
  <c r="B849" i="3"/>
  <c r="A849" i="3"/>
  <c r="AD848" i="3"/>
  <c r="AC848" i="3"/>
  <c r="AB848" i="3"/>
  <c r="AA848" i="3"/>
  <c r="Z848" i="3"/>
  <c r="Y848" i="3"/>
  <c r="X848" i="3"/>
  <c r="W848" i="3"/>
  <c r="V848" i="3"/>
  <c r="U848" i="3"/>
  <c r="T848" i="3"/>
  <c r="R848" i="3"/>
  <c r="O848" i="3"/>
  <c r="M848" i="3"/>
  <c r="C848" i="3"/>
  <c r="B848" i="3"/>
  <c r="A848" i="3"/>
  <c r="AD847" i="3"/>
  <c r="AC847" i="3"/>
  <c r="AB847" i="3"/>
  <c r="AA847" i="3"/>
  <c r="Z847" i="3"/>
  <c r="Y847" i="3"/>
  <c r="X847" i="3"/>
  <c r="W847" i="3"/>
  <c r="V847" i="3"/>
  <c r="U847" i="3"/>
  <c r="T847" i="3"/>
  <c r="R847" i="3"/>
  <c r="O847" i="3"/>
  <c r="M847" i="3"/>
  <c r="C847" i="3"/>
  <c r="B847" i="3"/>
  <c r="A847" i="3"/>
  <c r="AD846" i="3"/>
  <c r="AC846" i="3"/>
  <c r="AB846" i="3"/>
  <c r="AA846" i="3"/>
  <c r="Z846" i="3"/>
  <c r="Y846" i="3"/>
  <c r="X846" i="3"/>
  <c r="W846" i="3"/>
  <c r="V846" i="3"/>
  <c r="U846" i="3"/>
  <c r="T846" i="3"/>
  <c r="R846" i="3"/>
  <c r="O846" i="3"/>
  <c r="M846" i="3"/>
  <c r="C846" i="3"/>
  <c r="B846" i="3"/>
  <c r="A846" i="3"/>
  <c r="AD845" i="3"/>
  <c r="AC845" i="3"/>
  <c r="AB845" i="3"/>
  <c r="AA845" i="3"/>
  <c r="Z845" i="3"/>
  <c r="Y845" i="3"/>
  <c r="X845" i="3"/>
  <c r="W845" i="3"/>
  <c r="V845" i="3"/>
  <c r="U845" i="3"/>
  <c r="T845" i="3"/>
  <c r="R845" i="3"/>
  <c r="O845" i="3"/>
  <c r="M845" i="3"/>
  <c r="C845" i="3"/>
  <c r="B845" i="3"/>
  <c r="A845" i="3"/>
  <c r="AD844" i="3"/>
  <c r="AC844" i="3"/>
  <c r="AB844" i="3"/>
  <c r="AA844" i="3"/>
  <c r="Z844" i="3"/>
  <c r="Y844" i="3"/>
  <c r="X844" i="3"/>
  <c r="W844" i="3"/>
  <c r="V844" i="3"/>
  <c r="U844" i="3"/>
  <c r="T844" i="3"/>
  <c r="R844" i="3"/>
  <c r="O844" i="3"/>
  <c r="M844" i="3"/>
  <c r="C844" i="3"/>
  <c r="B844" i="3"/>
  <c r="A844" i="3"/>
  <c r="AD843" i="3"/>
  <c r="AC843" i="3"/>
  <c r="AB843" i="3"/>
  <c r="AA843" i="3"/>
  <c r="Z843" i="3"/>
  <c r="Y843" i="3"/>
  <c r="X843" i="3"/>
  <c r="W843" i="3"/>
  <c r="V843" i="3"/>
  <c r="U843" i="3"/>
  <c r="T843" i="3"/>
  <c r="R843" i="3"/>
  <c r="O843" i="3"/>
  <c r="M843" i="3"/>
  <c r="C843" i="3"/>
  <c r="B843" i="3"/>
  <c r="A843" i="3"/>
  <c r="AD842" i="3"/>
  <c r="AC842" i="3"/>
  <c r="AB842" i="3"/>
  <c r="AA842" i="3"/>
  <c r="Z842" i="3"/>
  <c r="Y842" i="3"/>
  <c r="X842" i="3"/>
  <c r="W842" i="3"/>
  <c r="V842" i="3"/>
  <c r="U842" i="3"/>
  <c r="T842" i="3"/>
  <c r="R842" i="3"/>
  <c r="O842" i="3"/>
  <c r="M842" i="3"/>
  <c r="C842" i="3"/>
  <c r="B842" i="3"/>
  <c r="A842" i="3"/>
  <c r="AD841" i="3"/>
  <c r="AC841" i="3"/>
  <c r="AB841" i="3"/>
  <c r="AA841" i="3"/>
  <c r="Z841" i="3"/>
  <c r="Y841" i="3"/>
  <c r="X841" i="3"/>
  <c r="W841" i="3"/>
  <c r="V841" i="3"/>
  <c r="U841" i="3"/>
  <c r="T841" i="3"/>
  <c r="R841" i="3"/>
  <c r="O841" i="3"/>
  <c r="M841" i="3"/>
  <c r="C841" i="3"/>
  <c r="B841" i="3"/>
  <c r="A841" i="3"/>
  <c r="AD840" i="3"/>
  <c r="AC840" i="3"/>
  <c r="AB840" i="3"/>
  <c r="AA840" i="3"/>
  <c r="Z840" i="3"/>
  <c r="Y840" i="3"/>
  <c r="X840" i="3"/>
  <c r="W840" i="3"/>
  <c r="V840" i="3"/>
  <c r="U840" i="3"/>
  <c r="T840" i="3"/>
  <c r="R840" i="3"/>
  <c r="O840" i="3"/>
  <c r="M840" i="3"/>
  <c r="C840" i="3"/>
  <c r="B840" i="3"/>
  <c r="A840" i="3"/>
  <c r="AD839" i="3"/>
  <c r="AC839" i="3"/>
  <c r="AB839" i="3"/>
  <c r="AA839" i="3"/>
  <c r="Z839" i="3"/>
  <c r="Y839" i="3"/>
  <c r="X839" i="3"/>
  <c r="W839" i="3"/>
  <c r="V839" i="3"/>
  <c r="U839" i="3"/>
  <c r="T839" i="3"/>
  <c r="R839" i="3"/>
  <c r="O839" i="3"/>
  <c r="M839" i="3"/>
  <c r="C839" i="3"/>
  <c r="B839" i="3"/>
  <c r="A839" i="3"/>
  <c r="AD838" i="3"/>
  <c r="AC838" i="3"/>
  <c r="AB838" i="3"/>
  <c r="AA838" i="3"/>
  <c r="Z838" i="3"/>
  <c r="Y838" i="3"/>
  <c r="X838" i="3"/>
  <c r="W838" i="3"/>
  <c r="V838" i="3"/>
  <c r="U838" i="3"/>
  <c r="T838" i="3"/>
  <c r="R838" i="3"/>
  <c r="O838" i="3"/>
  <c r="M838" i="3"/>
  <c r="C838" i="3"/>
  <c r="B838" i="3"/>
  <c r="A838" i="3"/>
  <c r="AD837" i="3"/>
  <c r="AC837" i="3"/>
  <c r="AB837" i="3"/>
  <c r="AA837" i="3"/>
  <c r="Z837" i="3"/>
  <c r="Y837" i="3"/>
  <c r="X837" i="3"/>
  <c r="W837" i="3"/>
  <c r="V837" i="3"/>
  <c r="U837" i="3"/>
  <c r="T837" i="3"/>
  <c r="R837" i="3"/>
  <c r="O837" i="3"/>
  <c r="M837" i="3"/>
  <c r="C837" i="3"/>
  <c r="B837" i="3"/>
  <c r="A837" i="3"/>
  <c r="AD836" i="3"/>
  <c r="AC836" i="3"/>
  <c r="AB836" i="3"/>
  <c r="AA836" i="3"/>
  <c r="Z836" i="3"/>
  <c r="Y836" i="3"/>
  <c r="X836" i="3"/>
  <c r="W836" i="3"/>
  <c r="V836" i="3"/>
  <c r="U836" i="3"/>
  <c r="T836" i="3"/>
  <c r="R836" i="3"/>
  <c r="O836" i="3"/>
  <c r="M836" i="3"/>
  <c r="C836" i="3"/>
  <c r="B836" i="3"/>
  <c r="A836" i="3"/>
  <c r="AD835" i="3"/>
  <c r="AC835" i="3"/>
  <c r="AB835" i="3"/>
  <c r="AA835" i="3"/>
  <c r="Z835" i="3"/>
  <c r="Y835" i="3"/>
  <c r="X835" i="3"/>
  <c r="W835" i="3"/>
  <c r="V835" i="3"/>
  <c r="U835" i="3"/>
  <c r="T835" i="3"/>
  <c r="R835" i="3"/>
  <c r="O835" i="3"/>
  <c r="M835" i="3"/>
  <c r="C835" i="3"/>
  <c r="B835" i="3"/>
  <c r="A835" i="3"/>
  <c r="AD834" i="3"/>
  <c r="AC834" i="3"/>
  <c r="AB834" i="3"/>
  <c r="AA834" i="3"/>
  <c r="Z834" i="3"/>
  <c r="Y834" i="3"/>
  <c r="X834" i="3"/>
  <c r="W834" i="3"/>
  <c r="V834" i="3"/>
  <c r="U834" i="3"/>
  <c r="T834" i="3"/>
  <c r="R834" i="3"/>
  <c r="O834" i="3"/>
  <c r="M834" i="3"/>
  <c r="C834" i="3"/>
  <c r="B834" i="3"/>
  <c r="A834" i="3"/>
  <c r="AD833" i="3"/>
  <c r="AC833" i="3"/>
  <c r="AB833" i="3"/>
  <c r="AA833" i="3"/>
  <c r="Z833" i="3"/>
  <c r="Y833" i="3"/>
  <c r="X833" i="3"/>
  <c r="W833" i="3"/>
  <c r="V833" i="3"/>
  <c r="U833" i="3"/>
  <c r="T833" i="3"/>
  <c r="R833" i="3"/>
  <c r="O833" i="3"/>
  <c r="M833" i="3"/>
  <c r="C833" i="3"/>
  <c r="B833" i="3"/>
  <c r="A833" i="3"/>
  <c r="AD832" i="3"/>
  <c r="AC832" i="3"/>
  <c r="AB832" i="3"/>
  <c r="AA832" i="3"/>
  <c r="Z832" i="3"/>
  <c r="Y832" i="3"/>
  <c r="X832" i="3"/>
  <c r="W832" i="3"/>
  <c r="V832" i="3"/>
  <c r="U832" i="3"/>
  <c r="T832" i="3"/>
  <c r="R832" i="3"/>
  <c r="O832" i="3"/>
  <c r="M832" i="3"/>
  <c r="C832" i="3"/>
  <c r="B832" i="3"/>
  <c r="A832" i="3"/>
  <c r="AD831" i="3"/>
  <c r="AC831" i="3"/>
  <c r="AB831" i="3"/>
  <c r="AA831" i="3"/>
  <c r="Z831" i="3"/>
  <c r="Y831" i="3"/>
  <c r="X831" i="3"/>
  <c r="W831" i="3"/>
  <c r="V831" i="3"/>
  <c r="U831" i="3"/>
  <c r="T831" i="3"/>
  <c r="R831" i="3"/>
  <c r="O831" i="3"/>
  <c r="M831" i="3"/>
  <c r="C831" i="3"/>
  <c r="B831" i="3"/>
  <c r="A831" i="3"/>
  <c r="AD830" i="3"/>
  <c r="AC830" i="3"/>
  <c r="AB830" i="3"/>
  <c r="AA830" i="3"/>
  <c r="Z830" i="3"/>
  <c r="Y830" i="3"/>
  <c r="X830" i="3"/>
  <c r="W830" i="3"/>
  <c r="V830" i="3"/>
  <c r="U830" i="3"/>
  <c r="T830" i="3"/>
  <c r="R830" i="3"/>
  <c r="O830" i="3"/>
  <c r="M830" i="3"/>
  <c r="C830" i="3"/>
  <c r="B830" i="3"/>
  <c r="A830" i="3"/>
  <c r="AD829" i="3"/>
  <c r="AC829" i="3"/>
  <c r="AB829" i="3"/>
  <c r="AA829" i="3"/>
  <c r="Z829" i="3"/>
  <c r="Y829" i="3"/>
  <c r="X829" i="3"/>
  <c r="W829" i="3"/>
  <c r="V829" i="3"/>
  <c r="U829" i="3"/>
  <c r="T829" i="3"/>
  <c r="R829" i="3"/>
  <c r="O829" i="3"/>
  <c r="M829" i="3"/>
  <c r="C829" i="3"/>
  <c r="B829" i="3"/>
  <c r="A829" i="3"/>
  <c r="AD828" i="3"/>
  <c r="AC828" i="3"/>
  <c r="AB828" i="3"/>
  <c r="AA828" i="3"/>
  <c r="Z828" i="3"/>
  <c r="Y828" i="3"/>
  <c r="X828" i="3"/>
  <c r="W828" i="3"/>
  <c r="V828" i="3"/>
  <c r="U828" i="3"/>
  <c r="T828" i="3"/>
  <c r="R828" i="3"/>
  <c r="O828" i="3"/>
  <c r="M828" i="3"/>
  <c r="C828" i="3"/>
  <c r="B828" i="3"/>
  <c r="A828" i="3"/>
  <c r="AD827" i="3"/>
  <c r="AC827" i="3"/>
  <c r="AB827" i="3"/>
  <c r="AA827" i="3"/>
  <c r="Z827" i="3"/>
  <c r="Y827" i="3"/>
  <c r="X827" i="3"/>
  <c r="W827" i="3"/>
  <c r="V827" i="3"/>
  <c r="U827" i="3"/>
  <c r="T827" i="3"/>
  <c r="R827" i="3"/>
  <c r="O827" i="3"/>
  <c r="M827" i="3"/>
  <c r="C827" i="3"/>
  <c r="B827" i="3"/>
  <c r="A827" i="3"/>
  <c r="AD826" i="3"/>
  <c r="AC826" i="3"/>
  <c r="AB826" i="3"/>
  <c r="AA826" i="3"/>
  <c r="Z826" i="3"/>
  <c r="Y826" i="3"/>
  <c r="X826" i="3"/>
  <c r="W826" i="3"/>
  <c r="V826" i="3"/>
  <c r="U826" i="3"/>
  <c r="T826" i="3"/>
  <c r="R826" i="3"/>
  <c r="O826" i="3"/>
  <c r="M826" i="3"/>
  <c r="C826" i="3"/>
  <c r="B826" i="3"/>
  <c r="A826" i="3"/>
  <c r="AD825" i="3"/>
  <c r="AC825" i="3"/>
  <c r="AB825" i="3"/>
  <c r="AA825" i="3"/>
  <c r="Z825" i="3"/>
  <c r="Y825" i="3"/>
  <c r="X825" i="3"/>
  <c r="W825" i="3"/>
  <c r="V825" i="3"/>
  <c r="U825" i="3"/>
  <c r="T825" i="3"/>
  <c r="R825" i="3"/>
  <c r="O825" i="3"/>
  <c r="M825" i="3"/>
  <c r="C825" i="3"/>
  <c r="B825" i="3"/>
  <c r="A825" i="3"/>
  <c r="AD824" i="3"/>
  <c r="AC824" i="3"/>
  <c r="AB824" i="3"/>
  <c r="AA824" i="3"/>
  <c r="Z824" i="3"/>
  <c r="Y824" i="3"/>
  <c r="X824" i="3"/>
  <c r="W824" i="3"/>
  <c r="V824" i="3"/>
  <c r="U824" i="3"/>
  <c r="T824" i="3"/>
  <c r="R824" i="3"/>
  <c r="O824" i="3"/>
  <c r="M824" i="3"/>
  <c r="C824" i="3"/>
  <c r="B824" i="3"/>
  <c r="A824" i="3"/>
  <c r="AD823" i="3"/>
  <c r="AC823" i="3"/>
  <c r="AB823" i="3"/>
  <c r="AA823" i="3"/>
  <c r="Z823" i="3"/>
  <c r="Y823" i="3"/>
  <c r="X823" i="3"/>
  <c r="W823" i="3"/>
  <c r="V823" i="3"/>
  <c r="U823" i="3"/>
  <c r="T823" i="3"/>
  <c r="R823" i="3"/>
  <c r="O823" i="3"/>
  <c r="M823" i="3"/>
  <c r="C823" i="3"/>
  <c r="B823" i="3"/>
  <c r="A823" i="3"/>
  <c r="AD822" i="3"/>
  <c r="AC822" i="3"/>
  <c r="AB822" i="3"/>
  <c r="AA822" i="3"/>
  <c r="Z822" i="3"/>
  <c r="Y822" i="3"/>
  <c r="X822" i="3"/>
  <c r="W822" i="3"/>
  <c r="V822" i="3"/>
  <c r="U822" i="3"/>
  <c r="T822" i="3"/>
  <c r="R822" i="3"/>
  <c r="O822" i="3"/>
  <c r="M822" i="3"/>
  <c r="C822" i="3"/>
  <c r="B822" i="3"/>
  <c r="A822" i="3"/>
  <c r="AD821" i="3"/>
  <c r="AC821" i="3"/>
  <c r="AB821" i="3"/>
  <c r="AA821" i="3"/>
  <c r="Z821" i="3"/>
  <c r="Y821" i="3"/>
  <c r="X821" i="3"/>
  <c r="W821" i="3"/>
  <c r="V821" i="3"/>
  <c r="U821" i="3"/>
  <c r="T821" i="3"/>
  <c r="R821" i="3"/>
  <c r="O821" i="3"/>
  <c r="M821" i="3"/>
  <c r="C821" i="3"/>
  <c r="B821" i="3"/>
  <c r="A821" i="3"/>
  <c r="AD820" i="3"/>
  <c r="AC820" i="3"/>
  <c r="AB820" i="3"/>
  <c r="AA820" i="3"/>
  <c r="Z820" i="3"/>
  <c r="Y820" i="3"/>
  <c r="X820" i="3"/>
  <c r="W820" i="3"/>
  <c r="V820" i="3"/>
  <c r="U820" i="3"/>
  <c r="T820" i="3"/>
  <c r="R820" i="3"/>
  <c r="O820" i="3"/>
  <c r="M820" i="3"/>
  <c r="C820" i="3"/>
  <c r="B820" i="3"/>
  <c r="A820" i="3"/>
  <c r="AD819" i="3"/>
  <c r="AC819" i="3"/>
  <c r="AB819" i="3"/>
  <c r="AA819" i="3"/>
  <c r="Z819" i="3"/>
  <c r="Y819" i="3"/>
  <c r="X819" i="3"/>
  <c r="W819" i="3"/>
  <c r="V819" i="3"/>
  <c r="U819" i="3"/>
  <c r="T819" i="3"/>
  <c r="R819" i="3"/>
  <c r="O819" i="3"/>
  <c r="M819" i="3"/>
  <c r="C819" i="3"/>
  <c r="B819" i="3"/>
  <c r="A819" i="3"/>
  <c r="AD818" i="3"/>
  <c r="AC818" i="3"/>
  <c r="AB818" i="3"/>
  <c r="AA818" i="3"/>
  <c r="Z818" i="3"/>
  <c r="Y818" i="3"/>
  <c r="X818" i="3"/>
  <c r="W818" i="3"/>
  <c r="V818" i="3"/>
  <c r="U818" i="3"/>
  <c r="T818" i="3"/>
  <c r="R818" i="3"/>
  <c r="O818" i="3"/>
  <c r="M818" i="3"/>
  <c r="C818" i="3"/>
  <c r="B818" i="3"/>
  <c r="A818" i="3"/>
  <c r="AD817" i="3"/>
  <c r="AC817" i="3"/>
  <c r="AB817" i="3"/>
  <c r="AA817" i="3"/>
  <c r="Z817" i="3"/>
  <c r="Y817" i="3"/>
  <c r="X817" i="3"/>
  <c r="W817" i="3"/>
  <c r="V817" i="3"/>
  <c r="U817" i="3"/>
  <c r="T817" i="3"/>
  <c r="R817" i="3"/>
  <c r="O817" i="3"/>
  <c r="M817" i="3"/>
  <c r="C817" i="3"/>
  <c r="B817" i="3"/>
  <c r="A817" i="3"/>
  <c r="AD816" i="3"/>
  <c r="AC816" i="3"/>
  <c r="AB816" i="3"/>
  <c r="AA816" i="3"/>
  <c r="Z816" i="3"/>
  <c r="Y816" i="3"/>
  <c r="X816" i="3"/>
  <c r="W816" i="3"/>
  <c r="V816" i="3"/>
  <c r="U816" i="3"/>
  <c r="T816" i="3"/>
  <c r="R816" i="3"/>
  <c r="O816" i="3"/>
  <c r="M816" i="3"/>
  <c r="C816" i="3"/>
  <c r="B816" i="3"/>
  <c r="A816" i="3"/>
  <c r="AD815" i="3"/>
  <c r="AC815" i="3"/>
  <c r="AB815" i="3"/>
  <c r="AA815" i="3"/>
  <c r="Z815" i="3"/>
  <c r="Y815" i="3"/>
  <c r="X815" i="3"/>
  <c r="W815" i="3"/>
  <c r="V815" i="3"/>
  <c r="U815" i="3"/>
  <c r="T815" i="3"/>
  <c r="R815" i="3"/>
  <c r="O815" i="3"/>
  <c r="M815" i="3"/>
  <c r="C815" i="3"/>
  <c r="B815" i="3"/>
  <c r="A815" i="3"/>
  <c r="AD814" i="3"/>
  <c r="AC814" i="3"/>
  <c r="AB814" i="3"/>
  <c r="AA814" i="3"/>
  <c r="Z814" i="3"/>
  <c r="Y814" i="3"/>
  <c r="X814" i="3"/>
  <c r="W814" i="3"/>
  <c r="V814" i="3"/>
  <c r="U814" i="3"/>
  <c r="T814" i="3"/>
  <c r="R814" i="3"/>
  <c r="O814" i="3"/>
  <c r="M814" i="3"/>
  <c r="C814" i="3"/>
  <c r="B814" i="3"/>
  <c r="A814" i="3"/>
  <c r="AD813" i="3"/>
  <c r="AC813" i="3"/>
  <c r="AB813" i="3"/>
  <c r="AA813" i="3"/>
  <c r="Z813" i="3"/>
  <c r="Y813" i="3"/>
  <c r="X813" i="3"/>
  <c r="W813" i="3"/>
  <c r="V813" i="3"/>
  <c r="U813" i="3"/>
  <c r="T813" i="3"/>
  <c r="R813" i="3"/>
  <c r="O813" i="3"/>
  <c r="M813" i="3"/>
  <c r="C813" i="3"/>
  <c r="B813" i="3"/>
  <c r="A813" i="3"/>
  <c r="AD812" i="3"/>
  <c r="AC812" i="3"/>
  <c r="AB812" i="3"/>
  <c r="AA812" i="3"/>
  <c r="Z812" i="3"/>
  <c r="Y812" i="3"/>
  <c r="X812" i="3"/>
  <c r="W812" i="3"/>
  <c r="V812" i="3"/>
  <c r="U812" i="3"/>
  <c r="T812" i="3"/>
  <c r="R812" i="3"/>
  <c r="O812" i="3"/>
  <c r="M812" i="3"/>
  <c r="C812" i="3"/>
  <c r="B812" i="3"/>
  <c r="A812" i="3"/>
  <c r="AD811" i="3"/>
  <c r="AC811" i="3"/>
  <c r="AB811" i="3"/>
  <c r="AA811" i="3"/>
  <c r="Z811" i="3"/>
  <c r="Y811" i="3"/>
  <c r="X811" i="3"/>
  <c r="W811" i="3"/>
  <c r="V811" i="3"/>
  <c r="U811" i="3"/>
  <c r="T811" i="3"/>
  <c r="R811" i="3"/>
  <c r="O811" i="3"/>
  <c r="M811" i="3"/>
  <c r="C811" i="3"/>
  <c r="B811" i="3"/>
  <c r="A811" i="3"/>
  <c r="AD810" i="3"/>
  <c r="AC810" i="3"/>
  <c r="AB810" i="3"/>
  <c r="AA810" i="3"/>
  <c r="Z810" i="3"/>
  <c r="Y810" i="3"/>
  <c r="X810" i="3"/>
  <c r="W810" i="3"/>
  <c r="V810" i="3"/>
  <c r="U810" i="3"/>
  <c r="T810" i="3"/>
  <c r="R810" i="3"/>
  <c r="O810" i="3"/>
  <c r="M810" i="3"/>
  <c r="C810" i="3"/>
  <c r="B810" i="3"/>
  <c r="A810" i="3"/>
  <c r="AD809" i="3"/>
  <c r="AC809" i="3"/>
  <c r="AB809" i="3"/>
  <c r="AA809" i="3"/>
  <c r="Z809" i="3"/>
  <c r="Y809" i="3"/>
  <c r="X809" i="3"/>
  <c r="W809" i="3"/>
  <c r="V809" i="3"/>
  <c r="U809" i="3"/>
  <c r="T809" i="3"/>
  <c r="R809" i="3"/>
  <c r="O809" i="3"/>
  <c r="M809" i="3"/>
  <c r="C809" i="3"/>
  <c r="B809" i="3"/>
  <c r="A809" i="3"/>
  <c r="AD808" i="3"/>
  <c r="AC808" i="3"/>
  <c r="AB808" i="3"/>
  <c r="AA808" i="3"/>
  <c r="Z808" i="3"/>
  <c r="Y808" i="3"/>
  <c r="X808" i="3"/>
  <c r="W808" i="3"/>
  <c r="V808" i="3"/>
  <c r="U808" i="3"/>
  <c r="T808" i="3"/>
  <c r="R808" i="3"/>
  <c r="O808" i="3"/>
  <c r="M808" i="3"/>
  <c r="C808" i="3"/>
  <c r="B808" i="3"/>
  <c r="A808" i="3"/>
  <c r="AD807" i="3"/>
  <c r="AC807" i="3"/>
  <c r="AB807" i="3"/>
  <c r="AA807" i="3"/>
  <c r="Z807" i="3"/>
  <c r="Y807" i="3"/>
  <c r="X807" i="3"/>
  <c r="W807" i="3"/>
  <c r="V807" i="3"/>
  <c r="U807" i="3"/>
  <c r="T807" i="3"/>
  <c r="R807" i="3"/>
  <c r="O807" i="3"/>
  <c r="M807" i="3"/>
  <c r="C807" i="3"/>
  <c r="B807" i="3"/>
  <c r="A807" i="3"/>
  <c r="AD806" i="3"/>
  <c r="AC806" i="3"/>
  <c r="AB806" i="3"/>
  <c r="AA806" i="3"/>
  <c r="Z806" i="3"/>
  <c r="Y806" i="3"/>
  <c r="X806" i="3"/>
  <c r="W806" i="3"/>
  <c r="V806" i="3"/>
  <c r="U806" i="3"/>
  <c r="T806" i="3"/>
  <c r="R806" i="3"/>
  <c r="O806" i="3"/>
  <c r="M806" i="3"/>
  <c r="C806" i="3"/>
  <c r="B806" i="3"/>
  <c r="A806" i="3"/>
  <c r="AD805" i="3"/>
  <c r="AC805" i="3"/>
  <c r="AB805" i="3"/>
  <c r="AA805" i="3"/>
  <c r="Z805" i="3"/>
  <c r="Y805" i="3"/>
  <c r="X805" i="3"/>
  <c r="W805" i="3"/>
  <c r="V805" i="3"/>
  <c r="U805" i="3"/>
  <c r="T805" i="3"/>
  <c r="R805" i="3"/>
  <c r="O805" i="3"/>
  <c r="M805" i="3"/>
  <c r="C805" i="3"/>
  <c r="B805" i="3"/>
  <c r="A805" i="3"/>
  <c r="AD804" i="3"/>
  <c r="AC804" i="3"/>
  <c r="AB804" i="3"/>
  <c r="AA804" i="3"/>
  <c r="Z804" i="3"/>
  <c r="Y804" i="3"/>
  <c r="X804" i="3"/>
  <c r="W804" i="3"/>
  <c r="V804" i="3"/>
  <c r="U804" i="3"/>
  <c r="T804" i="3"/>
  <c r="R804" i="3"/>
  <c r="O804" i="3"/>
  <c r="M804" i="3"/>
  <c r="C804" i="3"/>
  <c r="B804" i="3"/>
  <c r="A804" i="3"/>
  <c r="AD803" i="3"/>
  <c r="AC803" i="3"/>
  <c r="AB803" i="3"/>
  <c r="AA803" i="3"/>
  <c r="Z803" i="3"/>
  <c r="Y803" i="3"/>
  <c r="X803" i="3"/>
  <c r="W803" i="3"/>
  <c r="V803" i="3"/>
  <c r="U803" i="3"/>
  <c r="T803" i="3"/>
  <c r="R803" i="3"/>
  <c r="O803" i="3"/>
  <c r="M803" i="3"/>
  <c r="C803" i="3"/>
  <c r="B803" i="3"/>
  <c r="A803" i="3"/>
  <c r="AD802" i="3"/>
  <c r="AC802" i="3"/>
  <c r="AB802" i="3"/>
  <c r="AA802" i="3"/>
  <c r="Z802" i="3"/>
  <c r="Y802" i="3"/>
  <c r="X802" i="3"/>
  <c r="W802" i="3"/>
  <c r="V802" i="3"/>
  <c r="U802" i="3"/>
  <c r="T802" i="3"/>
  <c r="R802" i="3"/>
  <c r="O802" i="3"/>
  <c r="M802" i="3"/>
  <c r="C802" i="3"/>
  <c r="B802" i="3"/>
  <c r="A802" i="3"/>
  <c r="AD801" i="3"/>
  <c r="AC801" i="3"/>
  <c r="AB801" i="3"/>
  <c r="AA801" i="3"/>
  <c r="Z801" i="3"/>
  <c r="Y801" i="3"/>
  <c r="X801" i="3"/>
  <c r="W801" i="3"/>
  <c r="V801" i="3"/>
  <c r="U801" i="3"/>
  <c r="T801" i="3"/>
  <c r="R801" i="3"/>
  <c r="O801" i="3"/>
  <c r="M801" i="3"/>
  <c r="C801" i="3"/>
  <c r="B801" i="3"/>
  <c r="A801" i="3"/>
  <c r="AD800" i="3"/>
  <c r="AC800" i="3"/>
  <c r="AB800" i="3"/>
  <c r="AA800" i="3"/>
  <c r="Z800" i="3"/>
  <c r="Y800" i="3"/>
  <c r="X800" i="3"/>
  <c r="W800" i="3"/>
  <c r="V800" i="3"/>
  <c r="U800" i="3"/>
  <c r="T800" i="3"/>
  <c r="R800" i="3"/>
  <c r="O800" i="3"/>
  <c r="M800" i="3"/>
  <c r="C800" i="3"/>
  <c r="B800" i="3"/>
  <c r="A800" i="3"/>
  <c r="AD799" i="3"/>
  <c r="AC799" i="3"/>
  <c r="AB799" i="3"/>
  <c r="AA799" i="3"/>
  <c r="Z799" i="3"/>
  <c r="Y799" i="3"/>
  <c r="X799" i="3"/>
  <c r="W799" i="3"/>
  <c r="V799" i="3"/>
  <c r="U799" i="3"/>
  <c r="T799" i="3"/>
  <c r="R799" i="3"/>
  <c r="O799" i="3"/>
  <c r="M799" i="3"/>
  <c r="C799" i="3"/>
  <c r="B799" i="3"/>
  <c r="A799" i="3"/>
  <c r="AD798" i="3"/>
  <c r="AC798" i="3"/>
  <c r="AB798" i="3"/>
  <c r="AA798" i="3"/>
  <c r="Z798" i="3"/>
  <c r="Y798" i="3"/>
  <c r="X798" i="3"/>
  <c r="W798" i="3"/>
  <c r="V798" i="3"/>
  <c r="U798" i="3"/>
  <c r="T798" i="3"/>
  <c r="R798" i="3"/>
  <c r="O798" i="3"/>
  <c r="M798" i="3"/>
  <c r="C798" i="3"/>
  <c r="B798" i="3"/>
  <c r="A798" i="3"/>
  <c r="AD797" i="3"/>
  <c r="AC797" i="3"/>
  <c r="AB797" i="3"/>
  <c r="AA797" i="3"/>
  <c r="Z797" i="3"/>
  <c r="Y797" i="3"/>
  <c r="X797" i="3"/>
  <c r="W797" i="3"/>
  <c r="V797" i="3"/>
  <c r="U797" i="3"/>
  <c r="T797" i="3"/>
  <c r="R797" i="3"/>
  <c r="O797" i="3"/>
  <c r="M797" i="3"/>
  <c r="C797" i="3"/>
  <c r="B797" i="3"/>
  <c r="A797" i="3"/>
  <c r="AD796" i="3"/>
  <c r="AC796" i="3"/>
  <c r="AB796" i="3"/>
  <c r="AA796" i="3"/>
  <c r="Z796" i="3"/>
  <c r="Y796" i="3"/>
  <c r="X796" i="3"/>
  <c r="W796" i="3"/>
  <c r="V796" i="3"/>
  <c r="U796" i="3"/>
  <c r="T796" i="3"/>
  <c r="R796" i="3"/>
  <c r="O796" i="3"/>
  <c r="M796" i="3"/>
  <c r="C796" i="3"/>
  <c r="B796" i="3"/>
  <c r="A796" i="3"/>
  <c r="AD795" i="3"/>
  <c r="AC795" i="3"/>
  <c r="AB795" i="3"/>
  <c r="AA795" i="3"/>
  <c r="Z795" i="3"/>
  <c r="Y795" i="3"/>
  <c r="X795" i="3"/>
  <c r="W795" i="3"/>
  <c r="V795" i="3"/>
  <c r="U795" i="3"/>
  <c r="T795" i="3"/>
  <c r="R795" i="3"/>
  <c r="O795" i="3"/>
  <c r="M795" i="3"/>
  <c r="C795" i="3"/>
  <c r="B795" i="3"/>
  <c r="A795" i="3"/>
  <c r="AD794" i="3"/>
  <c r="AC794" i="3"/>
  <c r="AB794" i="3"/>
  <c r="AA794" i="3"/>
  <c r="Z794" i="3"/>
  <c r="Y794" i="3"/>
  <c r="X794" i="3"/>
  <c r="W794" i="3"/>
  <c r="V794" i="3"/>
  <c r="U794" i="3"/>
  <c r="T794" i="3"/>
  <c r="R794" i="3"/>
  <c r="O794" i="3"/>
  <c r="M794" i="3"/>
  <c r="C794" i="3"/>
  <c r="B794" i="3"/>
  <c r="A794" i="3"/>
  <c r="AD793" i="3"/>
  <c r="AC793" i="3"/>
  <c r="AB793" i="3"/>
  <c r="AA793" i="3"/>
  <c r="Z793" i="3"/>
  <c r="Y793" i="3"/>
  <c r="X793" i="3"/>
  <c r="W793" i="3"/>
  <c r="V793" i="3"/>
  <c r="U793" i="3"/>
  <c r="T793" i="3"/>
  <c r="R793" i="3"/>
  <c r="O793" i="3"/>
  <c r="M793" i="3"/>
  <c r="C793" i="3"/>
  <c r="B793" i="3"/>
  <c r="A793" i="3"/>
  <c r="AD792" i="3"/>
  <c r="AC792" i="3"/>
  <c r="AB792" i="3"/>
  <c r="AA792" i="3"/>
  <c r="Z792" i="3"/>
  <c r="Y792" i="3"/>
  <c r="X792" i="3"/>
  <c r="W792" i="3"/>
  <c r="V792" i="3"/>
  <c r="U792" i="3"/>
  <c r="T792" i="3"/>
  <c r="R792" i="3"/>
  <c r="O792" i="3"/>
  <c r="M792" i="3"/>
  <c r="C792" i="3"/>
  <c r="B792" i="3"/>
  <c r="A792" i="3"/>
  <c r="AD791" i="3"/>
  <c r="AC791" i="3"/>
  <c r="AB791" i="3"/>
  <c r="AA791" i="3"/>
  <c r="Z791" i="3"/>
  <c r="Y791" i="3"/>
  <c r="X791" i="3"/>
  <c r="W791" i="3"/>
  <c r="V791" i="3"/>
  <c r="U791" i="3"/>
  <c r="T791" i="3"/>
  <c r="R791" i="3"/>
  <c r="O791" i="3"/>
  <c r="M791" i="3"/>
  <c r="C791" i="3"/>
  <c r="B791" i="3"/>
  <c r="A791" i="3"/>
  <c r="AD790" i="3"/>
  <c r="AC790" i="3"/>
  <c r="AB790" i="3"/>
  <c r="AA790" i="3"/>
  <c r="Z790" i="3"/>
  <c r="Y790" i="3"/>
  <c r="X790" i="3"/>
  <c r="W790" i="3"/>
  <c r="V790" i="3"/>
  <c r="U790" i="3"/>
  <c r="T790" i="3"/>
  <c r="R790" i="3"/>
  <c r="O790" i="3"/>
  <c r="M790" i="3"/>
  <c r="C790" i="3"/>
  <c r="B790" i="3"/>
  <c r="A790" i="3"/>
  <c r="AD789" i="3"/>
  <c r="AC789" i="3"/>
  <c r="AB789" i="3"/>
  <c r="AA789" i="3"/>
  <c r="Z789" i="3"/>
  <c r="Y789" i="3"/>
  <c r="X789" i="3"/>
  <c r="W789" i="3"/>
  <c r="V789" i="3"/>
  <c r="U789" i="3"/>
  <c r="T789" i="3"/>
  <c r="R789" i="3"/>
  <c r="O789" i="3"/>
  <c r="M789" i="3"/>
  <c r="C789" i="3"/>
  <c r="B789" i="3"/>
  <c r="A789" i="3"/>
  <c r="AD788" i="3"/>
  <c r="AC788" i="3"/>
  <c r="AB788" i="3"/>
  <c r="AA788" i="3"/>
  <c r="Z788" i="3"/>
  <c r="Y788" i="3"/>
  <c r="X788" i="3"/>
  <c r="W788" i="3"/>
  <c r="V788" i="3"/>
  <c r="U788" i="3"/>
  <c r="T788" i="3"/>
  <c r="R788" i="3"/>
  <c r="O788" i="3"/>
  <c r="M788" i="3"/>
  <c r="C788" i="3"/>
  <c r="B788" i="3"/>
  <c r="A788" i="3"/>
  <c r="AD787" i="3"/>
  <c r="AC787" i="3"/>
  <c r="AB787" i="3"/>
  <c r="AA787" i="3"/>
  <c r="Z787" i="3"/>
  <c r="Y787" i="3"/>
  <c r="X787" i="3"/>
  <c r="W787" i="3"/>
  <c r="V787" i="3"/>
  <c r="U787" i="3"/>
  <c r="T787" i="3"/>
  <c r="R787" i="3"/>
  <c r="O787" i="3"/>
  <c r="M787" i="3"/>
  <c r="C787" i="3"/>
  <c r="B787" i="3"/>
  <c r="A787" i="3"/>
  <c r="AD786" i="3"/>
  <c r="AC786" i="3"/>
  <c r="AB786" i="3"/>
  <c r="AA786" i="3"/>
  <c r="Z786" i="3"/>
  <c r="Y786" i="3"/>
  <c r="X786" i="3"/>
  <c r="W786" i="3"/>
  <c r="V786" i="3"/>
  <c r="U786" i="3"/>
  <c r="T786" i="3"/>
  <c r="R786" i="3"/>
  <c r="O786" i="3"/>
  <c r="M786" i="3"/>
  <c r="C786" i="3"/>
  <c r="B786" i="3"/>
  <c r="A786" i="3"/>
  <c r="AD785" i="3"/>
  <c r="AC785" i="3"/>
  <c r="AB785" i="3"/>
  <c r="AA785" i="3"/>
  <c r="Z785" i="3"/>
  <c r="Y785" i="3"/>
  <c r="X785" i="3"/>
  <c r="W785" i="3"/>
  <c r="V785" i="3"/>
  <c r="U785" i="3"/>
  <c r="T785" i="3"/>
  <c r="R785" i="3"/>
  <c r="O785" i="3"/>
  <c r="M785" i="3"/>
  <c r="C785" i="3"/>
  <c r="B785" i="3"/>
  <c r="A785" i="3"/>
  <c r="AD784" i="3"/>
  <c r="AC784" i="3"/>
  <c r="AB784" i="3"/>
  <c r="AA784" i="3"/>
  <c r="Z784" i="3"/>
  <c r="Y784" i="3"/>
  <c r="X784" i="3"/>
  <c r="W784" i="3"/>
  <c r="V784" i="3"/>
  <c r="U784" i="3"/>
  <c r="T784" i="3"/>
  <c r="R784" i="3"/>
  <c r="O784" i="3"/>
  <c r="M784" i="3"/>
  <c r="C784" i="3"/>
  <c r="B784" i="3"/>
  <c r="A784" i="3"/>
  <c r="AD783" i="3"/>
  <c r="AC783" i="3"/>
  <c r="AB783" i="3"/>
  <c r="AA783" i="3"/>
  <c r="Z783" i="3"/>
  <c r="Y783" i="3"/>
  <c r="X783" i="3"/>
  <c r="W783" i="3"/>
  <c r="V783" i="3"/>
  <c r="U783" i="3"/>
  <c r="T783" i="3"/>
  <c r="R783" i="3"/>
  <c r="O783" i="3"/>
  <c r="M783" i="3"/>
  <c r="C783" i="3"/>
  <c r="B783" i="3"/>
  <c r="A783" i="3"/>
  <c r="AD782" i="3"/>
  <c r="AC782" i="3"/>
  <c r="AB782" i="3"/>
  <c r="AA782" i="3"/>
  <c r="Z782" i="3"/>
  <c r="Y782" i="3"/>
  <c r="X782" i="3"/>
  <c r="W782" i="3"/>
  <c r="V782" i="3"/>
  <c r="U782" i="3"/>
  <c r="T782" i="3"/>
  <c r="R782" i="3"/>
  <c r="O782" i="3"/>
  <c r="M782" i="3"/>
  <c r="C782" i="3"/>
  <c r="B782" i="3"/>
  <c r="A782" i="3"/>
  <c r="AD781" i="3"/>
  <c r="AC781" i="3"/>
  <c r="AB781" i="3"/>
  <c r="AA781" i="3"/>
  <c r="Z781" i="3"/>
  <c r="Y781" i="3"/>
  <c r="X781" i="3"/>
  <c r="W781" i="3"/>
  <c r="V781" i="3"/>
  <c r="U781" i="3"/>
  <c r="T781" i="3"/>
  <c r="R781" i="3"/>
  <c r="O781" i="3"/>
  <c r="M781" i="3"/>
  <c r="C781" i="3"/>
  <c r="B781" i="3"/>
  <c r="A781" i="3"/>
  <c r="AD780" i="3"/>
  <c r="AC780" i="3"/>
  <c r="AB780" i="3"/>
  <c r="AA780" i="3"/>
  <c r="Z780" i="3"/>
  <c r="Y780" i="3"/>
  <c r="X780" i="3"/>
  <c r="W780" i="3"/>
  <c r="V780" i="3"/>
  <c r="U780" i="3"/>
  <c r="T780" i="3"/>
  <c r="R780" i="3"/>
  <c r="O780" i="3"/>
  <c r="M780" i="3"/>
  <c r="C780" i="3"/>
  <c r="B780" i="3"/>
  <c r="A780" i="3"/>
  <c r="AD779" i="3"/>
  <c r="AC779" i="3"/>
  <c r="AB779" i="3"/>
  <c r="AA779" i="3"/>
  <c r="Z779" i="3"/>
  <c r="Y779" i="3"/>
  <c r="X779" i="3"/>
  <c r="W779" i="3"/>
  <c r="V779" i="3"/>
  <c r="U779" i="3"/>
  <c r="T779" i="3"/>
  <c r="R779" i="3"/>
  <c r="O779" i="3"/>
  <c r="M779" i="3"/>
  <c r="C779" i="3"/>
  <c r="B779" i="3"/>
  <c r="A779" i="3"/>
  <c r="AD778" i="3"/>
  <c r="AC778" i="3"/>
  <c r="AB778" i="3"/>
  <c r="AA778" i="3"/>
  <c r="Z778" i="3"/>
  <c r="Y778" i="3"/>
  <c r="X778" i="3"/>
  <c r="W778" i="3"/>
  <c r="V778" i="3"/>
  <c r="U778" i="3"/>
  <c r="T778" i="3"/>
  <c r="R778" i="3"/>
  <c r="O778" i="3"/>
  <c r="M778" i="3"/>
  <c r="C778" i="3"/>
  <c r="B778" i="3"/>
  <c r="A778" i="3"/>
  <c r="AD777" i="3"/>
  <c r="AC777" i="3"/>
  <c r="AB777" i="3"/>
  <c r="AA777" i="3"/>
  <c r="Z777" i="3"/>
  <c r="Y777" i="3"/>
  <c r="X777" i="3"/>
  <c r="W777" i="3"/>
  <c r="V777" i="3"/>
  <c r="U777" i="3"/>
  <c r="T777" i="3"/>
  <c r="R777" i="3"/>
  <c r="O777" i="3"/>
  <c r="M777" i="3"/>
  <c r="C777" i="3"/>
  <c r="B777" i="3"/>
  <c r="A777" i="3"/>
  <c r="AD776" i="3"/>
  <c r="AC776" i="3"/>
  <c r="AB776" i="3"/>
  <c r="AA776" i="3"/>
  <c r="Z776" i="3"/>
  <c r="Y776" i="3"/>
  <c r="X776" i="3"/>
  <c r="W776" i="3"/>
  <c r="V776" i="3"/>
  <c r="U776" i="3"/>
  <c r="T776" i="3"/>
  <c r="R776" i="3"/>
  <c r="O776" i="3"/>
  <c r="M776" i="3"/>
  <c r="C776" i="3"/>
  <c r="B776" i="3"/>
  <c r="A776" i="3"/>
  <c r="AD775" i="3"/>
  <c r="AC775" i="3"/>
  <c r="AB775" i="3"/>
  <c r="AA775" i="3"/>
  <c r="Z775" i="3"/>
  <c r="Y775" i="3"/>
  <c r="X775" i="3"/>
  <c r="W775" i="3"/>
  <c r="V775" i="3"/>
  <c r="U775" i="3"/>
  <c r="T775" i="3"/>
  <c r="R775" i="3"/>
  <c r="O775" i="3"/>
  <c r="M775" i="3"/>
  <c r="C775" i="3"/>
  <c r="B775" i="3"/>
  <c r="A775" i="3"/>
  <c r="AD774" i="3"/>
  <c r="AC774" i="3"/>
  <c r="AB774" i="3"/>
  <c r="AA774" i="3"/>
  <c r="Z774" i="3"/>
  <c r="Y774" i="3"/>
  <c r="X774" i="3"/>
  <c r="W774" i="3"/>
  <c r="V774" i="3"/>
  <c r="U774" i="3"/>
  <c r="T774" i="3"/>
  <c r="R774" i="3"/>
  <c r="O774" i="3"/>
  <c r="M774" i="3"/>
  <c r="C774" i="3"/>
  <c r="B774" i="3"/>
  <c r="A774" i="3"/>
  <c r="AD773" i="3"/>
  <c r="AC773" i="3"/>
  <c r="AB773" i="3"/>
  <c r="AA773" i="3"/>
  <c r="Z773" i="3"/>
  <c r="Y773" i="3"/>
  <c r="X773" i="3"/>
  <c r="W773" i="3"/>
  <c r="V773" i="3"/>
  <c r="U773" i="3"/>
  <c r="T773" i="3"/>
  <c r="R773" i="3"/>
  <c r="O773" i="3"/>
  <c r="M773" i="3"/>
  <c r="C773" i="3"/>
  <c r="B773" i="3"/>
  <c r="A773" i="3"/>
  <c r="AD772" i="3"/>
  <c r="AC772" i="3"/>
  <c r="AB772" i="3"/>
  <c r="AA772" i="3"/>
  <c r="Z772" i="3"/>
  <c r="Y772" i="3"/>
  <c r="X772" i="3"/>
  <c r="W772" i="3"/>
  <c r="V772" i="3"/>
  <c r="U772" i="3"/>
  <c r="T772" i="3"/>
  <c r="R772" i="3"/>
  <c r="O772" i="3"/>
  <c r="M772" i="3"/>
  <c r="C772" i="3"/>
  <c r="B772" i="3"/>
  <c r="A772" i="3"/>
  <c r="AD771" i="3"/>
  <c r="AC771" i="3"/>
  <c r="AB771" i="3"/>
  <c r="AA771" i="3"/>
  <c r="Z771" i="3"/>
  <c r="Y771" i="3"/>
  <c r="X771" i="3"/>
  <c r="W771" i="3"/>
  <c r="V771" i="3"/>
  <c r="U771" i="3"/>
  <c r="T771" i="3"/>
  <c r="R771" i="3"/>
  <c r="O771" i="3"/>
  <c r="M771" i="3"/>
  <c r="C771" i="3"/>
  <c r="B771" i="3"/>
  <c r="A771" i="3"/>
  <c r="AD770" i="3"/>
  <c r="AC770" i="3"/>
  <c r="AB770" i="3"/>
  <c r="AA770" i="3"/>
  <c r="Z770" i="3"/>
  <c r="Y770" i="3"/>
  <c r="X770" i="3"/>
  <c r="W770" i="3"/>
  <c r="V770" i="3"/>
  <c r="U770" i="3"/>
  <c r="T770" i="3"/>
  <c r="R770" i="3"/>
  <c r="O770" i="3"/>
  <c r="M770" i="3"/>
  <c r="C770" i="3"/>
  <c r="B770" i="3"/>
  <c r="A770" i="3"/>
  <c r="AD769" i="3"/>
  <c r="AC769" i="3"/>
  <c r="AB769" i="3"/>
  <c r="AA769" i="3"/>
  <c r="Z769" i="3"/>
  <c r="Y769" i="3"/>
  <c r="X769" i="3"/>
  <c r="W769" i="3"/>
  <c r="V769" i="3"/>
  <c r="U769" i="3"/>
  <c r="T769" i="3"/>
  <c r="R769" i="3"/>
  <c r="O769" i="3"/>
  <c r="M769" i="3"/>
  <c r="C769" i="3"/>
  <c r="B769" i="3"/>
  <c r="A769" i="3"/>
  <c r="AD768" i="3"/>
  <c r="AC768" i="3"/>
  <c r="AB768" i="3"/>
  <c r="AA768" i="3"/>
  <c r="Z768" i="3"/>
  <c r="Y768" i="3"/>
  <c r="X768" i="3"/>
  <c r="W768" i="3"/>
  <c r="V768" i="3"/>
  <c r="U768" i="3"/>
  <c r="T768" i="3"/>
  <c r="R768" i="3"/>
  <c r="O768" i="3"/>
  <c r="M768" i="3"/>
  <c r="C768" i="3"/>
  <c r="B768" i="3"/>
  <c r="A768" i="3"/>
  <c r="AD767" i="3"/>
  <c r="AC767" i="3"/>
  <c r="AB767" i="3"/>
  <c r="AA767" i="3"/>
  <c r="Z767" i="3"/>
  <c r="Y767" i="3"/>
  <c r="X767" i="3"/>
  <c r="W767" i="3"/>
  <c r="V767" i="3"/>
  <c r="U767" i="3"/>
  <c r="T767" i="3"/>
  <c r="R767" i="3"/>
  <c r="O767" i="3"/>
  <c r="M767" i="3"/>
  <c r="C767" i="3"/>
  <c r="B767" i="3"/>
  <c r="A767" i="3"/>
  <c r="AD766" i="3"/>
  <c r="AC766" i="3"/>
  <c r="AB766" i="3"/>
  <c r="AA766" i="3"/>
  <c r="Z766" i="3"/>
  <c r="Y766" i="3"/>
  <c r="X766" i="3"/>
  <c r="W766" i="3"/>
  <c r="V766" i="3"/>
  <c r="U766" i="3"/>
  <c r="T766" i="3"/>
  <c r="R766" i="3"/>
  <c r="O766" i="3"/>
  <c r="M766" i="3"/>
  <c r="C766" i="3"/>
  <c r="B766" i="3"/>
  <c r="A766" i="3"/>
  <c r="AD765" i="3"/>
  <c r="AC765" i="3"/>
  <c r="AB765" i="3"/>
  <c r="AA765" i="3"/>
  <c r="Z765" i="3"/>
  <c r="Y765" i="3"/>
  <c r="X765" i="3"/>
  <c r="W765" i="3"/>
  <c r="V765" i="3"/>
  <c r="U765" i="3"/>
  <c r="T765" i="3"/>
  <c r="R765" i="3"/>
  <c r="O765" i="3"/>
  <c r="M765" i="3"/>
  <c r="C765" i="3"/>
  <c r="B765" i="3"/>
  <c r="A765" i="3"/>
  <c r="AD764" i="3"/>
  <c r="AC764" i="3"/>
  <c r="AB764" i="3"/>
  <c r="AA764" i="3"/>
  <c r="Z764" i="3"/>
  <c r="Y764" i="3"/>
  <c r="X764" i="3"/>
  <c r="W764" i="3"/>
  <c r="V764" i="3"/>
  <c r="U764" i="3"/>
  <c r="T764" i="3"/>
  <c r="R764" i="3"/>
  <c r="O764" i="3"/>
  <c r="M764" i="3"/>
  <c r="C764" i="3"/>
  <c r="B764" i="3"/>
  <c r="A764" i="3"/>
  <c r="AD763" i="3"/>
  <c r="AC763" i="3"/>
  <c r="AB763" i="3"/>
  <c r="AA763" i="3"/>
  <c r="Z763" i="3"/>
  <c r="Y763" i="3"/>
  <c r="X763" i="3"/>
  <c r="W763" i="3"/>
  <c r="V763" i="3"/>
  <c r="U763" i="3"/>
  <c r="T763" i="3"/>
  <c r="R763" i="3"/>
  <c r="O763" i="3"/>
  <c r="M763" i="3"/>
  <c r="C763" i="3"/>
  <c r="B763" i="3"/>
  <c r="A763" i="3"/>
  <c r="AD762" i="3"/>
  <c r="AC762" i="3"/>
  <c r="AB762" i="3"/>
  <c r="AA762" i="3"/>
  <c r="Z762" i="3"/>
  <c r="Y762" i="3"/>
  <c r="X762" i="3"/>
  <c r="W762" i="3"/>
  <c r="V762" i="3"/>
  <c r="U762" i="3"/>
  <c r="T762" i="3"/>
  <c r="R762" i="3"/>
  <c r="O762" i="3"/>
  <c r="M762" i="3"/>
  <c r="C762" i="3"/>
  <c r="B762" i="3"/>
  <c r="A762" i="3"/>
  <c r="AD761" i="3"/>
  <c r="AC761" i="3"/>
  <c r="AB761" i="3"/>
  <c r="AA761" i="3"/>
  <c r="Z761" i="3"/>
  <c r="Y761" i="3"/>
  <c r="X761" i="3"/>
  <c r="W761" i="3"/>
  <c r="V761" i="3"/>
  <c r="U761" i="3"/>
  <c r="T761" i="3"/>
  <c r="R761" i="3"/>
  <c r="O761" i="3"/>
  <c r="M761" i="3"/>
  <c r="C761" i="3"/>
  <c r="B761" i="3"/>
  <c r="A761" i="3"/>
  <c r="AD760" i="3"/>
  <c r="AC760" i="3"/>
  <c r="AB760" i="3"/>
  <c r="AA760" i="3"/>
  <c r="Z760" i="3"/>
  <c r="Y760" i="3"/>
  <c r="X760" i="3"/>
  <c r="W760" i="3"/>
  <c r="V760" i="3"/>
  <c r="U760" i="3"/>
  <c r="T760" i="3"/>
  <c r="R760" i="3"/>
  <c r="O760" i="3"/>
  <c r="M760" i="3"/>
  <c r="C760" i="3"/>
  <c r="B760" i="3"/>
  <c r="A760" i="3"/>
  <c r="AD759" i="3"/>
  <c r="AC759" i="3"/>
  <c r="AB759" i="3"/>
  <c r="AA759" i="3"/>
  <c r="Z759" i="3"/>
  <c r="Y759" i="3"/>
  <c r="X759" i="3"/>
  <c r="W759" i="3"/>
  <c r="V759" i="3"/>
  <c r="U759" i="3"/>
  <c r="T759" i="3"/>
  <c r="R759" i="3"/>
  <c r="O759" i="3"/>
  <c r="M759" i="3"/>
  <c r="C759" i="3"/>
  <c r="B759" i="3"/>
  <c r="A759" i="3"/>
  <c r="AD758" i="3"/>
  <c r="AC758" i="3"/>
  <c r="AB758" i="3"/>
  <c r="AA758" i="3"/>
  <c r="Z758" i="3"/>
  <c r="Y758" i="3"/>
  <c r="X758" i="3"/>
  <c r="W758" i="3"/>
  <c r="V758" i="3"/>
  <c r="U758" i="3"/>
  <c r="T758" i="3"/>
  <c r="R758" i="3"/>
  <c r="O758" i="3"/>
  <c r="M758" i="3"/>
  <c r="C758" i="3"/>
  <c r="B758" i="3"/>
  <c r="A758" i="3"/>
  <c r="AD757" i="3"/>
  <c r="AC757" i="3"/>
  <c r="AB757" i="3"/>
  <c r="AA757" i="3"/>
  <c r="Z757" i="3"/>
  <c r="Y757" i="3"/>
  <c r="X757" i="3"/>
  <c r="W757" i="3"/>
  <c r="V757" i="3"/>
  <c r="U757" i="3"/>
  <c r="T757" i="3"/>
  <c r="R757" i="3"/>
  <c r="O757" i="3"/>
  <c r="M757" i="3"/>
  <c r="C757" i="3"/>
  <c r="B757" i="3"/>
  <c r="A757" i="3"/>
  <c r="AD756" i="3"/>
  <c r="AC756" i="3"/>
  <c r="AB756" i="3"/>
  <c r="AA756" i="3"/>
  <c r="Z756" i="3"/>
  <c r="Y756" i="3"/>
  <c r="X756" i="3"/>
  <c r="W756" i="3"/>
  <c r="V756" i="3"/>
  <c r="U756" i="3"/>
  <c r="T756" i="3"/>
  <c r="R756" i="3"/>
  <c r="O756" i="3"/>
  <c r="M756" i="3"/>
  <c r="C756" i="3"/>
  <c r="B756" i="3"/>
  <c r="A756" i="3"/>
  <c r="AD755" i="3"/>
  <c r="AC755" i="3"/>
  <c r="AB755" i="3"/>
  <c r="AA755" i="3"/>
  <c r="Z755" i="3"/>
  <c r="Y755" i="3"/>
  <c r="X755" i="3"/>
  <c r="W755" i="3"/>
  <c r="V755" i="3"/>
  <c r="U755" i="3"/>
  <c r="T755" i="3"/>
  <c r="R755" i="3"/>
  <c r="O755" i="3"/>
  <c r="M755" i="3"/>
  <c r="C755" i="3"/>
  <c r="B755" i="3"/>
  <c r="A755" i="3"/>
  <c r="AD754" i="3"/>
  <c r="AC754" i="3"/>
  <c r="AB754" i="3"/>
  <c r="AA754" i="3"/>
  <c r="Z754" i="3"/>
  <c r="Y754" i="3"/>
  <c r="X754" i="3"/>
  <c r="W754" i="3"/>
  <c r="V754" i="3"/>
  <c r="U754" i="3"/>
  <c r="T754" i="3"/>
  <c r="R754" i="3"/>
  <c r="O754" i="3"/>
  <c r="M754" i="3"/>
  <c r="C754" i="3"/>
  <c r="B754" i="3"/>
  <c r="A754" i="3"/>
  <c r="AD753" i="3"/>
  <c r="AC753" i="3"/>
  <c r="AB753" i="3"/>
  <c r="AA753" i="3"/>
  <c r="Z753" i="3"/>
  <c r="Y753" i="3"/>
  <c r="X753" i="3"/>
  <c r="W753" i="3"/>
  <c r="V753" i="3"/>
  <c r="U753" i="3"/>
  <c r="T753" i="3"/>
  <c r="R753" i="3"/>
  <c r="O753" i="3"/>
  <c r="M753" i="3"/>
  <c r="C753" i="3"/>
  <c r="B753" i="3"/>
  <c r="A753" i="3"/>
  <c r="AD752" i="3"/>
  <c r="AC752" i="3"/>
  <c r="AB752" i="3"/>
  <c r="AA752" i="3"/>
  <c r="Z752" i="3"/>
  <c r="Y752" i="3"/>
  <c r="X752" i="3"/>
  <c r="W752" i="3"/>
  <c r="V752" i="3"/>
  <c r="U752" i="3"/>
  <c r="T752" i="3"/>
  <c r="R752" i="3"/>
  <c r="O752" i="3"/>
  <c r="M752" i="3"/>
  <c r="C752" i="3"/>
  <c r="B752" i="3"/>
  <c r="A752" i="3"/>
  <c r="AD751" i="3"/>
  <c r="AC751" i="3"/>
  <c r="AB751" i="3"/>
  <c r="AA751" i="3"/>
  <c r="Z751" i="3"/>
  <c r="Y751" i="3"/>
  <c r="X751" i="3"/>
  <c r="W751" i="3"/>
  <c r="V751" i="3"/>
  <c r="U751" i="3"/>
  <c r="T751" i="3"/>
  <c r="R751" i="3"/>
  <c r="O751" i="3"/>
  <c r="M751" i="3"/>
  <c r="C751" i="3"/>
  <c r="B751" i="3"/>
  <c r="A751" i="3"/>
  <c r="AD750" i="3"/>
  <c r="AC750" i="3"/>
  <c r="AB750" i="3"/>
  <c r="AA750" i="3"/>
  <c r="Z750" i="3"/>
  <c r="Y750" i="3"/>
  <c r="X750" i="3"/>
  <c r="W750" i="3"/>
  <c r="V750" i="3"/>
  <c r="U750" i="3"/>
  <c r="T750" i="3"/>
  <c r="R750" i="3"/>
  <c r="O750" i="3"/>
  <c r="M750" i="3"/>
  <c r="C750" i="3"/>
  <c r="B750" i="3"/>
  <c r="A750" i="3"/>
  <c r="AD749" i="3"/>
  <c r="AC749" i="3"/>
  <c r="AB749" i="3"/>
  <c r="AA749" i="3"/>
  <c r="Z749" i="3"/>
  <c r="Y749" i="3"/>
  <c r="X749" i="3"/>
  <c r="W749" i="3"/>
  <c r="V749" i="3"/>
  <c r="U749" i="3"/>
  <c r="T749" i="3"/>
  <c r="R749" i="3"/>
  <c r="O749" i="3"/>
  <c r="M749" i="3"/>
  <c r="C749" i="3"/>
  <c r="B749" i="3"/>
  <c r="A749" i="3"/>
  <c r="AD748" i="3"/>
  <c r="AC748" i="3"/>
  <c r="AB748" i="3"/>
  <c r="AA748" i="3"/>
  <c r="Z748" i="3"/>
  <c r="Y748" i="3"/>
  <c r="X748" i="3"/>
  <c r="W748" i="3"/>
  <c r="V748" i="3"/>
  <c r="U748" i="3"/>
  <c r="T748" i="3"/>
  <c r="R748" i="3"/>
  <c r="O748" i="3"/>
  <c r="M748" i="3"/>
  <c r="C748" i="3"/>
  <c r="B748" i="3"/>
  <c r="A748" i="3"/>
  <c r="AD747" i="3"/>
  <c r="AC747" i="3"/>
  <c r="AB747" i="3"/>
  <c r="AA747" i="3"/>
  <c r="Z747" i="3"/>
  <c r="Y747" i="3"/>
  <c r="X747" i="3"/>
  <c r="W747" i="3"/>
  <c r="V747" i="3"/>
  <c r="U747" i="3"/>
  <c r="T747" i="3"/>
  <c r="R747" i="3"/>
  <c r="O747" i="3"/>
  <c r="M747" i="3"/>
  <c r="C747" i="3"/>
  <c r="B747" i="3"/>
  <c r="A747" i="3"/>
  <c r="AD746" i="3"/>
  <c r="AC746" i="3"/>
  <c r="AB746" i="3"/>
  <c r="AA746" i="3"/>
  <c r="Z746" i="3"/>
  <c r="Y746" i="3"/>
  <c r="X746" i="3"/>
  <c r="W746" i="3"/>
  <c r="V746" i="3"/>
  <c r="U746" i="3"/>
  <c r="T746" i="3"/>
  <c r="R746" i="3"/>
  <c r="O746" i="3"/>
  <c r="M746" i="3"/>
  <c r="C746" i="3"/>
  <c r="B746" i="3"/>
  <c r="A746" i="3"/>
  <c r="AD745" i="3"/>
  <c r="AC745" i="3"/>
  <c r="AB745" i="3"/>
  <c r="AA745" i="3"/>
  <c r="Z745" i="3"/>
  <c r="Y745" i="3"/>
  <c r="X745" i="3"/>
  <c r="W745" i="3"/>
  <c r="V745" i="3"/>
  <c r="U745" i="3"/>
  <c r="T745" i="3"/>
  <c r="R745" i="3"/>
  <c r="O745" i="3"/>
  <c r="M745" i="3"/>
  <c r="C745" i="3"/>
  <c r="B745" i="3"/>
  <c r="A745" i="3"/>
  <c r="AD744" i="3"/>
  <c r="AC744" i="3"/>
  <c r="AB744" i="3"/>
  <c r="AA744" i="3"/>
  <c r="Z744" i="3"/>
  <c r="Y744" i="3"/>
  <c r="X744" i="3"/>
  <c r="W744" i="3"/>
  <c r="V744" i="3"/>
  <c r="U744" i="3"/>
  <c r="T744" i="3"/>
  <c r="R744" i="3"/>
  <c r="O744" i="3"/>
  <c r="M744" i="3"/>
  <c r="C744" i="3"/>
  <c r="B744" i="3"/>
  <c r="A744" i="3"/>
  <c r="AD743" i="3"/>
  <c r="AC743" i="3"/>
  <c r="AB743" i="3"/>
  <c r="AA743" i="3"/>
  <c r="Z743" i="3"/>
  <c r="Y743" i="3"/>
  <c r="X743" i="3"/>
  <c r="W743" i="3"/>
  <c r="V743" i="3"/>
  <c r="U743" i="3"/>
  <c r="T743" i="3"/>
  <c r="R743" i="3"/>
  <c r="O743" i="3"/>
  <c r="M743" i="3"/>
  <c r="C743" i="3"/>
  <c r="B743" i="3"/>
  <c r="A743" i="3"/>
  <c r="AD742" i="3"/>
  <c r="AC742" i="3"/>
  <c r="AB742" i="3"/>
  <c r="AA742" i="3"/>
  <c r="Z742" i="3"/>
  <c r="Y742" i="3"/>
  <c r="X742" i="3"/>
  <c r="W742" i="3"/>
  <c r="V742" i="3"/>
  <c r="U742" i="3"/>
  <c r="T742" i="3"/>
  <c r="R742" i="3"/>
  <c r="O742" i="3"/>
  <c r="M742" i="3"/>
  <c r="C742" i="3"/>
  <c r="B742" i="3"/>
  <c r="A742" i="3"/>
  <c r="AD741" i="3"/>
  <c r="AC741" i="3"/>
  <c r="AB741" i="3"/>
  <c r="AA741" i="3"/>
  <c r="Z741" i="3"/>
  <c r="Y741" i="3"/>
  <c r="X741" i="3"/>
  <c r="W741" i="3"/>
  <c r="V741" i="3"/>
  <c r="U741" i="3"/>
  <c r="T741" i="3"/>
  <c r="R741" i="3"/>
  <c r="O741" i="3"/>
  <c r="M741" i="3"/>
  <c r="C741" i="3"/>
  <c r="B741" i="3"/>
  <c r="A741" i="3"/>
  <c r="AD740" i="3"/>
  <c r="AC740" i="3"/>
  <c r="AB740" i="3"/>
  <c r="AA740" i="3"/>
  <c r="Z740" i="3"/>
  <c r="Y740" i="3"/>
  <c r="X740" i="3"/>
  <c r="W740" i="3"/>
  <c r="V740" i="3"/>
  <c r="U740" i="3"/>
  <c r="T740" i="3"/>
  <c r="R740" i="3"/>
  <c r="O740" i="3"/>
  <c r="M740" i="3"/>
  <c r="C740" i="3"/>
  <c r="B740" i="3"/>
  <c r="A740" i="3"/>
  <c r="AD739" i="3"/>
  <c r="AC739" i="3"/>
  <c r="AB739" i="3"/>
  <c r="AA739" i="3"/>
  <c r="Z739" i="3"/>
  <c r="Y739" i="3"/>
  <c r="X739" i="3"/>
  <c r="W739" i="3"/>
  <c r="V739" i="3"/>
  <c r="U739" i="3"/>
  <c r="T739" i="3"/>
  <c r="R739" i="3"/>
  <c r="O739" i="3"/>
  <c r="M739" i="3"/>
  <c r="C739" i="3"/>
  <c r="B739" i="3"/>
  <c r="A739" i="3"/>
  <c r="AD738" i="3"/>
  <c r="AC738" i="3"/>
  <c r="AB738" i="3"/>
  <c r="AA738" i="3"/>
  <c r="Z738" i="3"/>
  <c r="Y738" i="3"/>
  <c r="X738" i="3"/>
  <c r="W738" i="3"/>
  <c r="V738" i="3"/>
  <c r="U738" i="3"/>
  <c r="T738" i="3"/>
  <c r="R738" i="3"/>
  <c r="O738" i="3"/>
  <c r="M738" i="3"/>
  <c r="C738" i="3"/>
  <c r="B738" i="3"/>
  <c r="A738" i="3"/>
  <c r="AD737" i="3"/>
  <c r="AC737" i="3"/>
  <c r="AB737" i="3"/>
  <c r="AA737" i="3"/>
  <c r="Z737" i="3"/>
  <c r="Y737" i="3"/>
  <c r="X737" i="3"/>
  <c r="W737" i="3"/>
  <c r="V737" i="3"/>
  <c r="U737" i="3"/>
  <c r="T737" i="3"/>
  <c r="R737" i="3"/>
  <c r="O737" i="3"/>
  <c r="M737" i="3"/>
  <c r="C737" i="3"/>
  <c r="B737" i="3"/>
  <c r="A737" i="3"/>
  <c r="AD736" i="3"/>
  <c r="AC736" i="3"/>
  <c r="AB736" i="3"/>
  <c r="AA736" i="3"/>
  <c r="Z736" i="3"/>
  <c r="Y736" i="3"/>
  <c r="X736" i="3"/>
  <c r="W736" i="3"/>
  <c r="V736" i="3"/>
  <c r="U736" i="3"/>
  <c r="T736" i="3"/>
  <c r="R736" i="3"/>
  <c r="O736" i="3"/>
  <c r="M736" i="3"/>
  <c r="C736" i="3"/>
  <c r="B736" i="3"/>
  <c r="A736" i="3"/>
  <c r="AD735" i="3"/>
  <c r="AC735" i="3"/>
  <c r="AB735" i="3"/>
  <c r="AA735" i="3"/>
  <c r="Z735" i="3"/>
  <c r="Y735" i="3"/>
  <c r="X735" i="3"/>
  <c r="W735" i="3"/>
  <c r="V735" i="3"/>
  <c r="U735" i="3"/>
  <c r="T735" i="3"/>
  <c r="R735" i="3"/>
  <c r="O735" i="3"/>
  <c r="M735" i="3"/>
  <c r="C735" i="3"/>
  <c r="B735" i="3"/>
  <c r="A735" i="3"/>
  <c r="AD734" i="3"/>
  <c r="AC734" i="3"/>
  <c r="AB734" i="3"/>
  <c r="AA734" i="3"/>
  <c r="Z734" i="3"/>
  <c r="Y734" i="3"/>
  <c r="X734" i="3"/>
  <c r="W734" i="3"/>
  <c r="V734" i="3"/>
  <c r="U734" i="3"/>
  <c r="T734" i="3"/>
  <c r="R734" i="3"/>
  <c r="O734" i="3"/>
  <c r="M734" i="3"/>
  <c r="C734" i="3"/>
  <c r="B734" i="3"/>
  <c r="A734" i="3"/>
  <c r="AD733" i="3"/>
  <c r="AC733" i="3"/>
  <c r="AB733" i="3"/>
  <c r="AA733" i="3"/>
  <c r="Z733" i="3"/>
  <c r="Y733" i="3"/>
  <c r="X733" i="3"/>
  <c r="W733" i="3"/>
  <c r="V733" i="3"/>
  <c r="U733" i="3"/>
  <c r="T733" i="3"/>
  <c r="R733" i="3"/>
  <c r="O733" i="3"/>
  <c r="M733" i="3"/>
  <c r="C733" i="3"/>
  <c r="B733" i="3"/>
  <c r="A733" i="3"/>
  <c r="AD732" i="3"/>
  <c r="AC732" i="3"/>
  <c r="AB732" i="3"/>
  <c r="AA732" i="3"/>
  <c r="Z732" i="3"/>
  <c r="Y732" i="3"/>
  <c r="X732" i="3"/>
  <c r="W732" i="3"/>
  <c r="V732" i="3"/>
  <c r="U732" i="3"/>
  <c r="T732" i="3"/>
  <c r="R732" i="3"/>
  <c r="O732" i="3"/>
  <c r="M732" i="3"/>
  <c r="C732" i="3"/>
  <c r="B732" i="3"/>
  <c r="A732" i="3"/>
  <c r="AD731" i="3"/>
  <c r="AC731" i="3"/>
  <c r="AB731" i="3"/>
  <c r="AA731" i="3"/>
  <c r="Z731" i="3"/>
  <c r="Y731" i="3"/>
  <c r="X731" i="3"/>
  <c r="W731" i="3"/>
  <c r="V731" i="3"/>
  <c r="U731" i="3"/>
  <c r="T731" i="3"/>
  <c r="R731" i="3"/>
  <c r="O731" i="3"/>
  <c r="M731" i="3"/>
  <c r="C731" i="3"/>
  <c r="B731" i="3"/>
  <c r="A731" i="3"/>
  <c r="AD730" i="3"/>
  <c r="AC730" i="3"/>
  <c r="AB730" i="3"/>
  <c r="AA730" i="3"/>
  <c r="Z730" i="3"/>
  <c r="Y730" i="3"/>
  <c r="X730" i="3"/>
  <c r="W730" i="3"/>
  <c r="V730" i="3"/>
  <c r="U730" i="3"/>
  <c r="T730" i="3"/>
  <c r="R730" i="3"/>
  <c r="O730" i="3"/>
  <c r="M730" i="3"/>
  <c r="C730" i="3"/>
  <c r="B730" i="3"/>
  <c r="A730" i="3"/>
  <c r="AD729" i="3"/>
  <c r="AC729" i="3"/>
  <c r="AB729" i="3"/>
  <c r="AA729" i="3"/>
  <c r="Z729" i="3"/>
  <c r="Y729" i="3"/>
  <c r="X729" i="3"/>
  <c r="W729" i="3"/>
  <c r="V729" i="3"/>
  <c r="U729" i="3"/>
  <c r="T729" i="3"/>
  <c r="R729" i="3"/>
  <c r="O729" i="3"/>
  <c r="M729" i="3"/>
  <c r="C729" i="3"/>
  <c r="B729" i="3"/>
  <c r="A729" i="3"/>
  <c r="AD728" i="3"/>
  <c r="AC728" i="3"/>
  <c r="AB728" i="3"/>
  <c r="AA728" i="3"/>
  <c r="Z728" i="3"/>
  <c r="Y728" i="3"/>
  <c r="X728" i="3"/>
  <c r="W728" i="3"/>
  <c r="V728" i="3"/>
  <c r="U728" i="3"/>
  <c r="T728" i="3"/>
  <c r="R728" i="3"/>
  <c r="O728" i="3"/>
  <c r="M728" i="3"/>
  <c r="C728" i="3"/>
  <c r="B728" i="3"/>
  <c r="A728" i="3"/>
  <c r="AD727" i="3"/>
  <c r="AC727" i="3"/>
  <c r="AB727" i="3"/>
  <c r="AA727" i="3"/>
  <c r="Z727" i="3"/>
  <c r="Y727" i="3"/>
  <c r="X727" i="3"/>
  <c r="W727" i="3"/>
  <c r="V727" i="3"/>
  <c r="U727" i="3"/>
  <c r="T727" i="3"/>
  <c r="R727" i="3"/>
  <c r="O727" i="3"/>
  <c r="M727" i="3"/>
  <c r="C727" i="3"/>
  <c r="B727" i="3"/>
  <c r="A727" i="3"/>
  <c r="AD726" i="3"/>
  <c r="AC726" i="3"/>
  <c r="AB726" i="3"/>
  <c r="AA726" i="3"/>
  <c r="Z726" i="3"/>
  <c r="Y726" i="3"/>
  <c r="X726" i="3"/>
  <c r="W726" i="3"/>
  <c r="V726" i="3"/>
  <c r="U726" i="3"/>
  <c r="T726" i="3"/>
  <c r="R726" i="3"/>
  <c r="O726" i="3"/>
  <c r="M726" i="3"/>
  <c r="C726" i="3"/>
  <c r="B726" i="3"/>
  <c r="A726" i="3"/>
  <c r="AD725" i="3"/>
  <c r="AC725" i="3"/>
  <c r="AB725" i="3"/>
  <c r="AA725" i="3"/>
  <c r="Z725" i="3"/>
  <c r="Y725" i="3"/>
  <c r="X725" i="3"/>
  <c r="W725" i="3"/>
  <c r="V725" i="3"/>
  <c r="U725" i="3"/>
  <c r="T725" i="3"/>
  <c r="R725" i="3"/>
  <c r="O725" i="3"/>
  <c r="M725" i="3"/>
  <c r="C725" i="3"/>
  <c r="B725" i="3"/>
  <c r="A725" i="3"/>
  <c r="AD724" i="3"/>
  <c r="AC724" i="3"/>
  <c r="AB724" i="3"/>
  <c r="AA724" i="3"/>
  <c r="Z724" i="3"/>
  <c r="Y724" i="3"/>
  <c r="X724" i="3"/>
  <c r="W724" i="3"/>
  <c r="V724" i="3"/>
  <c r="U724" i="3"/>
  <c r="T724" i="3"/>
  <c r="R724" i="3"/>
  <c r="O724" i="3"/>
  <c r="M724" i="3"/>
  <c r="C724" i="3"/>
  <c r="B724" i="3"/>
  <c r="A724" i="3"/>
  <c r="AD723" i="3"/>
  <c r="AC723" i="3"/>
  <c r="AB723" i="3"/>
  <c r="AA723" i="3"/>
  <c r="Z723" i="3"/>
  <c r="Y723" i="3"/>
  <c r="X723" i="3"/>
  <c r="W723" i="3"/>
  <c r="V723" i="3"/>
  <c r="U723" i="3"/>
  <c r="T723" i="3"/>
  <c r="R723" i="3"/>
  <c r="O723" i="3"/>
  <c r="M723" i="3"/>
  <c r="C723" i="3"/>
  <c r="B723" i="3"/>
  <c r="A723" i="3"/>
  <c r="AD722" i="3"/>
  <c r="AC722" i="3"/>
  <c r="AB722" i="3"/>
  <c r="AA722" i="3"/>
  <c r="Z722" i="3"/>
  <c r="Y722" i="3"/>
  <c r="X722" i="3"/>
  <c r="W722" i="3"/>
  <c r="V722" i="3"/>
  <c r="U722" i="3"/>
  <c r="T722" i="3"/>
  <c r="R722" i="3"/>
  <c r="O722" i="3"/>
  <c r="M722" i="3"/>
  <c r="C722" i="3"/>
  <c r="B722" i="3"/>
  <c r="A722" i="3"/>
  <c r="AD721" i="3"/>
  <c r="AC721" i="3"/>
  <c r="AB721" i="3"/>
  <c r="AA721" i="3"/>
  <c r="Z721" i="3"/>
  <c r="Y721" i="3"/>
  <c r="X721" i="3"/>
  <c r="W721" i="3"/>
  <c r="V721" i="3"/>
  <c r="U721" i="3"/>
  <c r="T721" i="3"/>
  <c r="R721" i="3"/>
  <c r="O721" i="3"/>
  <c r="M721" i="3"/>
  <c r="C721" i="3"/>
  <c r="B721" i="3"/>
  <c r="A721" i="3"/>
  <c r="AD720" i="3"/>
  <c r="AC720" i="3"/>
  <c r="AB720" i="3"/>
  <c r="AA720" i="3"/>
  <c r="Z720" i="3"/>
  <c r="Y720" i="3"/>
  <c r="X720" i="3"/>
  <c r="W720" i="3"/>
  <c r="V720" i="3"/>
  <c r="U720" i="3"/>
  <c r="T720" i="3"/>
  <c r="R720" i="3"/>
  <c r="O720" i="3"/>
  <c r="M720" i="3"/>
  <c r="C720" i="3"/>
  <c r="B720" i="3"/>
  <c r="A720" i="3"/>
  <c r="AD719" i="3"/>
  <c r="AC719" i="3"/>
  <c r="AB719" i="3"/>
  <c r="AA719" i="3"/>
  <c r="Z719" i="3"/>
  <c r="Y719" i="3"/>
  <c r="X719" i="3"/>
  <c r="W719" i="3"/>
  <c r="V719" i="3"/>
  <c r="U719" i="3"/>
  <c r="T719" i="3"/>
  <c r="R719" i="3"/>
  <c r="O719" i="3"/>
  <c r="M719" i="3"/>
  <c r="C719" i="3"/>
  <c r="B719" i="3"/>
  <c r="A719" i="3"/>
  <c r="AD718" i="3"/>
  <c r="AC718" i="3"/>
  <c r="AB718" i="3"/>
  <c r="AA718" i="3"/>
  <c r="Z718" i="3"/>
  <c r="Y718" i="3"/>
  <c r="X718" i="3"/>
  <c r="W718" i="3"/>
  <c r="V718" i="3"/>
  <c r="U718" i="3"/>
  <c r="T718" i="3"/>
  <c r="R718" i="3"/>
  <c r="O718" i="3"/>
  <c r="M718" i="3"/>
  <c r="C718" i="3"/>
  <c r="B718" i="3"/>
  <c r="A718" i="3"/>
  <c r="AD717" i="3"/>
  <c r="AC717" i="3"/>
  <c r="AB717" i="3"/>
  <c r="AA717" i="3"/>
  <c r="Z717" i="3"/>
  <c r="Y717" i="3"/>
  <c r="X717" i="3"/>
  <c r="W717" i="3"/>
  <c r="V717" i="3"/>
  <c r="U717" i="3"/>
  <c r="T717" i="3"/>
  <c r="R717" i="3"/>
  <c r="O717" i="3"/>
  <c r="M717" i="3"/>
  <c r="C717" i="3"/>
  <c r="B717" i="3"/>
  <c r="A717" i="3"/>
  <c r="AD716" i="3"/>
  <c r="AC716" i="3"/>
  <c r="AB716" i="3"/>
  <c r="AA716" i="3"/>
  <c r="Z716" i="3"/>
  <c r="Y716" i="3"/>
  <c r="X716" i="3"/>
  <c r="W716" i="3"/>
  <c r="V716" i="3"/>
  <c r="U716" i="3"/>
  <c r="T716" i="3"/>
  <c r="R716" i="3"/>
  <c r="O716" i="3"/>
  <c r="M716" i="3"/>
  <c r="C716" i="3"/>
  <c r="B716" i="3"/>
  <c r="A716" i="3"/>
  <c r="AD715" i="3"/>
  <c r="AC715" i="3"/>
  <c r="AB715" i="3"/>
  <c r="AA715" i="3"/>
  <c r="Z715" i="3"/>
  <c r="Y715" i="3"/>
  <c r="X715" i="3"/>
  <c r="W715" i="3"/>
  <c r="V715" i="3"/>
  <c r="U715" i="3"/>
  <c r="T715" i="3"/>
  <c r="R715" i="3"/>
  <c r="O715" i="3"/>
  <c r="M715" i="3"/>
  <c r="C715" i="3"/>
  <c r="B715" i="3"/>
  <c r="A715" i="3"/>
  <c r="AD714" i="3"/>
  <c r="AC714" i="3"/>
  <c r="AB714" i="3"/>
  <c r="AA714" i="3"/>
  <c r="Z714" i="3"/>
  <c r="Y714" i="3"/>
  <c r="X714" i="3"/>
  <c r="W714" i="3"/>
  <c r="V714" i="3"/>
  <c r="U714" i="3"/>
  <c r="T714" i="3"/>
  <c r="R714" i="3"/>
  <c r="O714" i="3"/>
  <c r="M714" i="3"/>
  <c r="C714" i="3"/>
  <c r="B714" i="3"/>
  <c r="A714" i="3"/>
  <c r="AD713" i="3"/>
  <c r="AC713" i="3"/>
  <c r="AB713" i="3"/>
  <c r="AA713" i="3"/>
  <c r="Z713" i="3"/>
  <c r="Y713" i="3"/>
  <c r="X713" i="3"/>
  <c r="W713" i="3"/>
  <c r="V713" i="3"/>
  <c r="U713" i="3"/>
  <c r="T713" i="3"/>
  <c r="R713" i="3"/>
  <c r="O713" i="3"/>
  <c r="M713" i="3"/>
  <c r="C713" i="3"/>
  <c r="B713" i="3"/>
  <c r="A713" i="3"/>
  <c r="AD712" i="3"/>
  <c r="AC712" i="3"/>
  <c r="AB712" i="3"/>
  <c r="AA712" i="3"/>
  <c r="Z712" i="3"/>
  <c r="Y712" i="3"/>
  <c r="X712" i="3"/>
  <c r="W712" i="3"/>
  <c r="V712" i="3"/>
  <c r="U712" i="3"/>
  <c r="T712" i="3"/>
  <c r="R712" i="3"/>
  <c r="O712" i="3"/>
  <c r="M712" i="3"/>
  <c r="C712" i="3"/>
  <c r="B712" i="3"/>
  <c r="A712" i="3"/>
  <c r="AD711" i="3"/>
  <c r="AC711" i="3"/>
  <c r="AB711" i="3"/>
  <c r="AA711" i="3"/>
  <c r="Z711" i="3"/>
  <c r="Y711" i="3"/>
  <c r="X711" i="3"/>
  <c r="W711" i="3"/>
  <c r="V711" i="3"/>
  <c r="U711" i="3"/>
  <c r="T711" i="3"/>
  <c r="R711" i="3"/>
  <c r="O711" i="3"/>
  <c r="M711" i="3"/>
  <c r="C711" i="3"/>
  <c r="B711" i="3"/>
  <c r="A711" i="3"/>
  <c r="AD710" i="3"/>
  <c r="AC710" i="3"/>
  <c r="AB710" i="3"/>
  <c r="AA710" i="3"/>
  <c r="Z710" i="3"/>
  <c r="Y710" i="3"/>
  <c r="X710" i="3"/>
  <c r="W710" i="3"/>
  <c r="V710" i="3"/>
  <c r="U710" i="3"/>
  <c r="T710" i="3"/>
  <c r="R710" i="3"/>
  <c r="O710" i="3"/>
  <c r="M710" i="3"/>
  <c r="C710" i="3"/>
  <c r="B710" i="3"/>
  <c r="A710" i="3"/>
  <c r="AD709" i="3"/>
  <c r="AC709" i="3"/>
  <c r="AB709" i="3"/>
  <c r="AA709" i="3"/>
  <c r="Z709" i="3"/>
  <c r="Y709" i="3"/>
  <c r="X709" i="3"/>
  <c r="W709" i="3"/>
  <c r="V709" i="3"/>
  <c r="U709" i="3"/>
  <c r="T709" i="3"/>
  <c r="R709" i="3"/>
  <c r="O709" i="3"/>
  <c r="M709" i="3"/>
  <c r="C709" i="3"/>
  <c r="B709" i="3"/>
  <c r="A709" i="3"/>
  <c r="AD708" i="3"/>
  <c r="AC708" i="3"/>
  <c r="AB708" i="3"/>
  <c r="AA708" i="3"/>
  <c r="Z708" i="3"/>
  <c r="Y708" i="3"/>
  <c r="X708" i="3"/>
  <c r="W708" i="3"/>
  <c r="V708" i="3"/>
  <c r="U708" i="3"/>
  <c r="T708" i="3"/>
  <c r="R708" i="3"/>
  <c r="O708" i="3"/>
  <c r="M708" i="3"/>
  <c r="C708" i="3"/>
  <c r="B708" i="3"/>
  <c r="A708" i="3"/>
  <c r="AD707" i="3"/>
  <c r="AC707" i="3"/>
  <c r="AB707" i="3"/>
  <c r="AA707" i="3"/>
  <c r="Z707" i="3"/>
  <c r="Y707" i="3"/>
  <c r="X707" i="3"/>
  <c r="W707" i="3"/>
  <c r="V707" i="3"/>
  <c r="U707" i="3"/>
  <c r="T707" i="3"/>
  <c r="R707" i="3"/>
  <c r="O707" i="3"/>
  <c r="M707" i="3"/>
  <c r="C707" i="3"/>
  <c r="B707" i="3"/>
  <c r="A707" i="3"/>
  <c r="AD706" i="3"/>
  <c r="AC706" i="3"/>
  <c r="AB706" i="3"/>
  <c r="AA706" i="3"/>
  <c r="Z706" i="3"/>
  <c r="Y706" i="3"/>
  <c r="X706" i="3"/>
  <c r="W706" i="3"/>
  <c r="V706" i="3"/>
  <c r="U706" i="3"/>
  <c r="T706" i="3"/>
  <c r="R706" i="3"/>
  <c r="O706" i="3"/>
  <c r="M706" i="3"/>
  <c r="C706" i="3"/>
  <c r="B706" i="3"/>
  <c r="A706" i="3"/>
  <c r="AD705" i="3"/>
  <c r="AC705" i="3"/>
  <c r="AB705" i="3"/>
  <c r="AA705" i="3"/>
  <c r="Z705" i="3"/>
  <c r="Y705" i="3"/>
  <c r="X705" i="3"/>
  <c r="W705" i="3"/>
  <c r="V705" i="3"/>
  <c r="U705" i="3"/>
  <c r="T705" i="3"/>
  <c r="R705" i="3"/>
  <c r="O705" i="3"/>
  <c r="M705" i="3"/>
  <c r="C705" i="3"/>
  <c r="B705" i="3"/>
  <c r="A705" i="3"/>
  <c r="AD704" i="3"/>
  <c r="AC704" i="3"/>
  <c r="AB704" i="3"/>
  <c r="AA704" i="3"/>
  <c r="Z704" i="3"/>
  <c r="Y704" i="3"/>
  <c r="X704" i="3"/>
  <c r="W704" i="3"/>
  <c r="V704" i="3"/>
  <c r="U704" i="3"/>
  <c r="T704" i="3"/>
  <c r="R704" i="3"/>
  <c r="O704" i="3"/>
  <c r="M704" i="3"/>
  <c r="C704" i="3"/>
  <c r="B704" i="3"/>
  <c r="A704" i="3"/>
  <c r="AD703" i="3"/>
  <c r="AC703" i="3"/>
  <c r="AB703" i="3"/>
  <c r="AA703" i="3"/>
  <c r="Z703" i="3"/>
  <c r="Y703" i="3"/>
  <c r="X703" i="3"/>
  <c r="W703" i="3"/>
  <c r="V703" i="3"/>
  <c r="U703" i="3"/>
  <c r="T703" i="3"/>
  <c r="R703" i="3"/>
  <c r="O703" i="3"/>
  <c r="M703" i="3"/>
  <c r="C703" i="3"/>
  <c r="B703" i="3"/>
  <c r="A703" i="3"/>
  <c r="AD702" i="3"/>
  <c r="AC702" i="3"/>
  <c r="AB702" i="3"/>
  <c r="AA702" i="3"/>
  <c r="Z702" i="3"/>
  <c r="Y702" i="3"/>
  <c r="X702" i="3"/>
  <c r="W702" i="3"/>
  <c r="V702" i="3"/>
  <c r="U702" i="3"/>
  <c r="T702" i="3"/>
  <c r="R702" i="3"/>
  <c r="O702" i="3"/>
  <c r="M702" i="3"/>
  <c r="C702" i="3"/>
  <c r="B702" i="3"/>
  <c r="A702" i="3"/>
  <c r="AD701" i="3"/>
  <c r="AC701" i="3"/>
  <c r="AB701" i="3"/>
  <c r="AA701" i="3"/>
  <c r="Z701" i="3"/>
  <c r="Y701" i="3"/>
  <c r="X701" i="3"/>
  <c r="W701" i="3"/>
  <c r="V701" i="3"/>
  <c r="U701" i="3"/>
  <c r="T701" i="3"/>
  <c r="R701" i="3"/>
  <c r="O701" i="3"/>
  <c r="M701" i="3"/>
  <c r="C701" i="3"/>
  <c r="B701" i="3"/>
  <c r="A701" i="3"/>
  <c r="AD700" i="3"/>
  <c r="AC700" i="3"/>
  <c r="AB700" i="3"/>
  <c r="AA700" i="3"/>
  <c r="Z700" i="3"/>
  <c r="Y700" i="3"/>
  <c r="X700" i="3"/>
  <c r="W700" i="3"/>
  <c r="V700" i="3"/>
  <c r="U700" i="3"/>
  <c r="T700" i="3"/>
  <c r="R700" i="3"/>
  <c r="O700" i="3"/>
  <c r="M700" i="3"/>
  <c r="C700" i="3"/>
  <c r="B700" i="3"/>
  <c r="A700" i="3"/>
  <c r="AD699" i="3"/>
  <c r="AC699" i="3"/>
  <c r="AB699" i="3"/>
  <c r="AA699" i="3"/>
  <c r="Z699" i="3"/>
  <c r="Y699" i="3"/>
  <c r="X699" i="3"/>
  <c r="W699" i="3"/>
  <c r="V699" i="3"/>
  <c r="U699" i="3"/>
  <c r="T699" i="3"/>
  <c r="R699" i="3"/>
  <c r="O699" i="3"/>
  <c r="M699" i="3"/>
  <c r="C699" i="3"/>
  <c r="B699" i="3"/>
  <c r="A699" i="3"/>
  <c r="AD698" i="3"/>
  <c r="AC698" i="3"/>
  <c r="AB698" i="3"/>
  <c r="AA698" i="3"/>
  <c r="Z698" i="3"/>
  <c r="Y698" i="3"/>
  <c r="X698" i="3"/>
  <c r="W698" i="3"/>
  <c r="V698" i="3"/>
  <c r="U698" i="3"/>
  <c r="T698" i="3"/>
  <c r="R698" i="3"/>
  <c r="O698" i="3"/>
  <c r="M698" i="3"/>
  <c r="C698" i="3"/>
  <c r="B698" i="3"/>
  <c r="A698" i="3"/>
  <c r="AD697" i="3"/>
  <c r="AC697" i="3"/>
  <c r="AB697" i="3"/>
  <c r="AA697" i="3"/>
  <c r="Z697" i="3"/>
  <c r="Y697" i="3"/>
  <c r="X697" i="3"/>
  <c r="W697" i="3"/>
  <c r="V697" i="3"/>
  <c r="U697" i="3"/>
  <c r="T697" i="3"/>
  <c r="R697" i="3"/>
  <c r="O697" i="3"/>
  <c r="M697" i="3"/>
  <c r="C697" i="3"/>
  <c r="B697" i="3"/>
  <c r="A697" i="3"/>
  <c r="AD696" i="3"/>
  <c r="AC696" i="3"/>
  <c r="AB696" i="3"/>
  <c r="AA696" i="3"/>
  <c r="Z696" i="3"/>
  <c r="Y696" i="3"/>
  <c r="X696" i="3"/>
  <c r="W696" i="3"/>
  <c r="V696" i="3"/>
  <c r="U696" i="3"/>
  <c r="T696" i="3"/>
  <c r="R696" i="3"/>
  <c r="O696" i="3"/>
  <c r="M696" i="3"/>
  <c r="C696" i="3"/>
  <c r="B696" i="3"/>
  <c r="A696" i="3"/>
  <c r="AD695" i="3"/>
  <c r="AC695" i="3"/>
  <c r="AB695" i="3"/>
  <c r="AA695" i="3"/>
  <c r="Z695" i="3"/>
  <c r="Y695" i="3"/>
  <c r="X695" i="3"/>
  <c r="W695" i="3"/>
  <c r="V695" i="3"/>
  <c r="U695" i="3"/>
  <c r="T695" i="3"/>
  <c r="R695" i="3"/>
  <c r="O695" i="3"/>
  <c r="M695" i="3"/>
  <c r="C695" i="3"/>
  <c r="B695" i="3"/>
  <c r="A695" i="3"/>
  <c r="AD694" i="3"/>
  <c r="AC694" i="3"/>
  <c r="AB694" i="3"/>
  <c r="AA694" i="3"/>
  <c r="Z694" i="3"/>
  <c r="Y694" i="3"/>
  <c r="X694" i="3"/>
  <c r="W694" i="3"/>
  <c r="V694" i="3"/>
  <c r="U694" i="3"/>
  <c r="T694" i="3"/>
  <c r="R694" i="3"/>
  <c r="O694" i="3"/>
  <c r="M694" i="3"/>
  <c r="C694" i="3"/>
  <c r="B694" i="3"/>
  <c r="A694" i="3"/>
  <c r="AD693" i="3"/>
  <c r="AC693" i="3"/>
  <c r="AB693" i="3"/>
  <c r="AA693" i="3"/>
  <c r="Z693" i="3"/>
  <c r="Y693" i="3"/>
  <c r="X693" i="3"/>
  <c r="W693" i="3"/>
  <c r="V693" i="3"/>
  <c r="U693" i="3"/>
  <c r="T693" i="3"/>
  <c r="R693" i="3"/>
  <c r="O693" i="3"/>
  <c r="M693" i="3"/>
  <c r="C693" i="3"/>
  <c r="B693" i="3"/>
  <c r="A693" i="3"/>
  <c r="AD692" i="3"/>
  <c r="AC692" i="3"/>
  <c r="AB692" i="3"/>
  <c r="AA692" i="3"/>
  <c r="Z692" i="3"/>
  <c r="Y692" i="3"/>
  <c r="X692" i="3"/>
  <c r="W692" i="3"/>
  <c r="V692" i="3"/>
  <c r="U692" i="3"/>
  <c r="T692" i="3"/>
  <c r="R692" i="3"/>
  <c r="O692" i="3"/>
  <c r="M692" i="3"/>
  <c r="C692" i="3"/>
  <c r="B692" i="3"/>
  <c r="A692" i="3"/>
  <c r="AD691" i="3"/>
  <c r="AC691" i="3"/>
  <c r="AB691" i="3"/>
  <c r="AA691" i="3"/>
  <c r="Z691" i="3"/>
  <c r="Y691" i="3"/>
  <c r="X691" i="3"/>
  <c r="W691" i="3"/>
  <c r="V691" i="3"/>
  <c r="U691" i="3"/>
  <c r="T691" i="3"/>
  <c r="R691" i="3"/>
  <c r="O691" i="3"/>
  <c r="M691" i="3"/>
  <c r="C691" i="3"/>
  <c r="B691" i="3"/>
  <c r="A691" i="3"/>
  <c r="AD690" i="3"/>
  <c r="AC690" i="3"/>
  <c r="AB690" i="3"/>
  <c r="AA690" i="3"/>
  <c r="Z690" i="3"/>
  <c r="Y690" i="3"/>
  <c r="X690" i="3"/>
  <c r="W690" i="3"/>
  <c r="V690" i="3"/>
  <c r="U690" i="3"/>
  <c r="T690" i="3"/>
  <c r="R690" i="3"/>
  <c r="O690" i="3"/>
  <c r="M690" i="3"/>
  <c r="C690" i="3"/>
  <c r="B690" i="3"/>
  <c r="A690" i="3"/>
  <c r="AD689" i="3"/>
  <c r="AC689" i="3"/>
  <c r="AB689" i="3"/>
  <c r="AA689" i="3"/>
  <c r="Z689" i="3"/>
  <c r="Y689" i="3"/>
  <c r="X689" i="3"/>
  <c r="W689" i="3"/>
  <c r="V689" i="3"/>
  <c r="U689" i="3"/>
  <c r="T689" i="3"/>
  <c r="R689" i="3"/>
  <c r="O689" i="3"/>
  <c r="M689" i="3"/>
  <c r="C689" i="3"/>
  <c r="B689" i="3"/>
  <c r="A689" i="3"/>
  <c r="AD688" i="3"/>
  <c r="AC688" i="3"/>
  <c r="AB688" i="3"/>
  <c r="AA688" i="3"/>
  <c r="Z688" i="3"/>
  <c r="Y688" i="3"/>
  <c r="X688" i="3"/>
  <c r="W688" i="3"/>
  <c r="V688" i="3"/>
  <c r="U688" i="3"/>
  <c r="T688" i="3"/>
  <c r="R688" i="3"/>
  <c r="O688" i="3"/>
  <c r="M688" i="3"/>
  <c r="C688" i="3"/>
  <c r="B688" i="3"/>
  <c r="A688" i="3"/>
  <c r="AD687" i="3"/>
  <c r="AC687" i="3"/>
  <c r="AB687" i="3"/>
  <c r="AA687" i="3"/>
  <c r="Z687" i="3"/>
  <c r="Y687" i="3"/>
  <c r="X687" i="3"/>
  <c r="W687" i="3"/>
  <c r="V687" i="3"/>
  <c r="U687" i="3"/>
  <c r="T687" i="3"/>
  <c r="R687" i="3"/>
  <c r="O687" i="3"/>
  <c r="M687" i="3"/>
  <c r="C687" i="3"/>
  <c r="B687" i="3"/>
  <c r="A687" i="3"/>
  <c r="AD686" i="3"/>
  <c r="AC686" i="3"/>
  <c r="AB686" i="3"/>
  <c r="AA686" i="3"/>
  <c r="Z686" i="3"/>
  <c r="Y686" i="3"/>
  <c r="X686" i="3"/>
  <c r="W686" i="3"/>
  <c r="V686" i="3"/>
  <c r="U686" i="3"/>
  <c r="T686" i="3"/>
  <c r="R686" i="3"/>
  <c r="O686" i="3"/>
  <c r="M686" i="3"/>
  <c r="C686" i="3"/>
  <c r="B686" i="3"/>
  <c r="A686" i="3"/>
  <c r="AD685" i="3"/>
  <c r="AC685" i="3"/>
  <c r="AB685" i="3"/>
  <c r="AA685" i="3"/>
  <c r="Z685" i="3"/>
  <c r="Y685" i="3"/>
  <c r="X685" i="3"/>
  <c r="W685" i="3"/>
  <c r="V685" i="3"/>
  <c r="U685" i="3"/>
  <c r="T685" i="3"/>
  <c r="R685" i="3"/>
  <c r="O685" i="3"/>
  <c r="M685" i="3"/>
  <c r="C685" i="3"/>
  <c r="B685" i="3"/>
  <c r="A685" i="3"/>
  <c r="AD684" i="3"/>
  <c r="AC684" i="3"/>
  <c r="AB684" i="3"/>
  <c r="AA684" i="3"/>
  <c r="Z684" i="3"/>
  <c r="Y684" i="3"/>
  <c r="X684" i="3"/>
  <c r="W684" i="3"/>
  <c r="V684" i="3"/>
  <c r="U684" i="3"/>
  <c r="T684" i="3"/>
  <c r="R684" i="3"/>
  <c r="O684" i="3"/>
  <c r="M684" i="3"/>
  <c r="C684" i="3"/>
  <c r="B684" i="3"/>
  <c r="A684" i="3"/>
  <c r="AD683" i="3"/>
  <c r="AC683" i="3"/>
  <c r="AB683" i="3"/>
  <c r="AA683" i="3"/>
  <c r="Z683" i="3"/>
  <c r="Y683" i="3"/>
  <c r="X683" i="3"/>
  <c r="W683" i="3"/>
  <c r="V683" i="3"/>
  <c r="U683" i="3"/>
  <c r="T683" i="3"/>
  <c r="R683" i="3"/>
  <c r="O683" i="3"/>
  <c r="M683" i="3"/>
  <c r="C683" i="3"/>
  <c r="B683" i="3"/>
  <c r="A683" i="3"/>
  <c r="AD682" i="3"/>
  <c r="AC682" i="3"/>
  <c r="AB682" i="3"/>
  <c r="AA682" i="3"/>
  <c r="Z682" i="3"/>
  <c r="Y682" i="3"/>
  <c r="X682" i="3"/>
  <c r="W682" i="3"/>
  <c r="V682" i="3"/>
  <c r="U682" i="3"/>
  <c r="T682" i="3"/>
  <c r="R682" i="3"/>
  <c r="O682" i="3"/>
  <c r="M682" i="3"/>
  <c r="C682" i="3"/>
  <c r="B682" i="3"/>
  <c r="A682" i="3"/>
  <c r="AD681" i="3"/>
  <c r="AC681" i="3"/>
  <c r="AB681" i="3"/>
  <c r="AA681" i="3"/>
  <c r="Z681" i="3"/>
  <c r="Y681" i="3"/>
  <c r="X681" i="3"/>
  <c r="W681" i="3"/>
  <c r="V681" i="3"/>
  <c r="U681" i="3"/>
  <c r="T681" i="3"/>
  <c r="R681" i="3"/>
  <c r="O681" i="3"/>
  <c r="M681" i="3"/>
  <c r="C681" i="3"/>
  <c r="B681" i="3"/>
  <c r="A681" i="3"/>
  <c r="AD680" i="3"/>
  <c r="AC680" i="3"/>
  <c r="AB680" i="3"/>
  <c r="AA680" i="3"/>
  <c r="Z680" i="3"/>
  <c r="Y680" i="3"/>
  <c r="X680" i="3"/>
  <c r="W680" i="3"/>
  <c r="V680" i="3"/>
  <c r="U680" i="3"/>
  <c r="T680" i="3"/>
  <c r="R680" i="3"/>
  <c r="O680" i="3"/>
  <c r="M680" i="3"/>
  <c r="C680" i="3"/>
  <c r="B680" i="3"/>
  <c r="A680" i="3"/>
  <c r="AD679" i="3"/>
  <c r="AC679" i="3"/>
  <c r="AB679" i="3"/>
  <c r="AA679" i="3"/>
  <c r="Z679" i="3"/>
  <c r="Y679" i="3"/>
  <c r="X679" i="3"/>
  <c r="W679" i="3"/>
  <c r="V679" i="3"/>
  <c r="U679" i="3"/>
  <c r="T679" i="3"/>
  <c r="R679" i="3"/>
  <c r="O679" i="3"/>
  <c r="M679" i="3"/>
  <c r="C679" i="3"/>
  <c r="B679" i="3"/>
  <c r="A679" i="3"/>
  <c r="AD678" i="3"/>
  <c r="AC678" i="3"/>
  <c r="AB678" i="3"/>
  <c r="AA678" i="3"/>
  <c r="Z678" i="3"/>
  <c r="Y678" i="3"/>
  <c r="X678" i="3"/>
  <c r="W678" i="3"/>
  <c r="V678" i="3"/>
  <c r="U678" i="3"/>
  <c r="T678" i="3"/>
  <c r="R678" i="3"/>
  <c r="O678" i="3"/>
  <c r="M678" i="3"/>
  <c r="C678" i="3"/>
  <c r="B678" i="3"/>
  <c r="A678" i="3"/>
  <c r="AD677" i="3"/>
  <c r="AC677" i="3"/>
  <c r="AB677" i="3"/>
  <c r="AA677" i="3"/>
  <c r="Z677" i="3"/>
  <c r="Y677" i="3"/>
  <c r="X677" i="3"/>
  <c r="W677" i="3"/>
  <c r="V677" i="3"/>
  <c r="U677" i="3"/>
  <c r="T677" i="3"/>
  <c r="R677" i="3"/>
  <c r="O677" i="3"/>
  <c r="M677" i="3"/>
  <c r="C677" i="3"/>
  <c r="B677" i="3"/>
  <c r="A677" i="3"/>
  <c r="AD676" i="3"/>
  <c r="AC676" i="3"/>
  <c r="AB676" i="3"/>
  <c r="AA676" i="3"/>
  <c r="Z676" i="3"/>
  <c r="Y676" i="3"/>
  <c r="X676" i="3"/>
  <c r="W676" i="3"/>
  <c r="V676" i="3"/>
  <c r="U676" i="3"/>
  <c r="T676" i="3"/>
  <c r="R676" i="3"/>
  <c r="O676" i="3"/>
  <c r="M676" i="3"/>
  <c r="C676" i="3"/>
  <c r="B676" i="3"/>
  <c r="A676" i="3"/>
  <c r="AD675" i="3"/>
  <c r="AC675" i="3"/>
  <c r="AB675" i="3"/>
  <c r="AA675" i="3"/>
  <c r="Z675" i="3"/>
  <c r="Y675" i="3"/>
  <c r="X675" i="3"/>
  <c r="W675" i="3"/>
  <c r="V675" i="3"/>
  <c r="U675" i="3"/>
  <c r="T675" i="3"/>
  <c r="R675" i="3"/>
  <c r="O675" i="3"/>
  <c r="M675" i="3"/>
  <c r="C675" i="3"/>
  <c r="B675" i="3"/>
  <c r="A675" i="3"/>
  <c r="AD674" i="3"/>
  <c r="AC674" i="3"/>
  <c r="AB674" i="3"/>
  <c r="AA674" i="3"/>
  <c r="Z674" i="3"/>
  <c r="Y674" i="3"/>
  <c r="X674" i="3"/>
  <c r="W674" i="3"/>
  <c r="V674" i="3"/>
  <c r="U674" i="3"/>
  <c r="T674" i="3"/>
  <c r="R674" i="3"/>
  <c r="O674" i="3"/>
  <c r="M674" i="3"/>
  <c r="C674" i="3"/>
  <c r="B674" i="3"/>
  <c r="A674" i="3"/>
  <c r="AD673" i="3"/>
  <c r="AC673" i="3"/>
  <c r="AB673" i="3"/>
  <c r="AA673" i="3"/>
  <c r="Z673" i="3"/>
  <c r="Y673" i="3"/>
  <c r="X673" i="3"/>
  <c r="W673" i="3"/>
  <c r="V673" i="3"/>
  <c r="U673" i="3"/>
  <c r="T673" i="3"/>
  <c r="R673" i="3"/>
  <c r="O673" i="3"/>
  <c r="M673" i="3"/>
  <c r="C673" i="3"/>
  <c r="B673" i="3"/>
  <c r="A673" i="3"/>
  <c r="AD672" i="3"/>
  <c r="AC672" i="3"/>
  <c r="AB672" i="3"/>
  <c r="AA672" i="3"/>
  <c r="Z672" i="3"/>
  <c r="Y672" i="3"/>
  <c r="X672" i="3"/>
  <c r="W672" i="3"/>
  <c r="V672" i="3"/>
  <c r="U672" i="3"/>
  <c r="T672" i="3"/>
  <c r="R672" i="3"/>
  <c r="O672" i="3"/>
  <c r="M672" i="3"/>
  <c r="C672" i="3"/>
  <c r="B672" i="3"/>
  <c r="A672" i="3"/>
  <c r="AD671" i="3"/>
  <c r="AC671" i="3"/>
  <c r="AB671" i="3"/>
  <c r="AA671" i="3"/>
  <c r="Z671" i="3"/>
  <c r="Y671" i="3"/>
  <c r="X671" i="3"/>
  <c r="W671" i="3"/>
  <c r="V671" i="3"/>
  <c r="U671" i="3"/>
  <c r="T671" i="3"/>
  <c r="R671" i="3"/>
  <c r="O671" i="3"/>
  <c r="M671" i="3"/>
  <c r="C671" i="3"/>
  <c r="B671" i="3"/>
  <c r="A671" i="3"/>
  <c r="AD670" i="3"/>
  <c r="AC670" i="3"/>
  <c r="AB670" i="3"/>
  <c r="AA670" i="3"/>
  <c r="Z670" i="3"/>
  <c r="Y670" i="3"/>
  <c r="X670" i="3"/>
  <c r="W670" i="3"/>
  <c r="V670" i="3"/>
  <c r="U670" i="3"/>
  <c r="T670" i="3"/>
  <c r="R670" i="3"/>
  <c r="O670" i="3"/>
  <c r="M670" i="3"/>
  <c r="C670" i="3"/>
  <c r="B670" i="3"/>
  <c r="A670" i="3"/>
  <c r="AD669" i="3"/>
  <c r="AC669" i="3"/>
  <c r="AB669" i="3"/>
  <c r="AA669" i="3"/>
  <c r="Z669" i="3"/>
  <c r="Y669" i="3"/>
  <c r="X669" i="3"/>
  <c r="W669" i="3"/>
  <c r="V669" i="3"/>
  <c r="U669" i="3"/>
  <c r="T669" i="3"/>
  <c r="R669" i="3"/>
  <c r="O669" i="3"/>
  <c r="M669" i="3"/>
  <c r="C669" i="3"/>
  <c r="B669" i="3"/>
  <c r="A669" i="3"/>
  <c r="AD668" i="3"/>
  <c r="AC668" i="3"/>
  <c r="AB668" i="3"/>
  <c r="AA668" i="3"/>
  <c r="Z668" i="3"/>
  <c r="Y668" i="3"/>
  <c r="X668" i="3"/>
  <c r="W668" i="3"/>
  <c r="V668" i="3"/>
  <c r="U668" i="3"/>
  <c r="T668" i="3"/>
  <c r="R668" i="3"/>
  <c r="O668" i="3"/>
  <c r="M668" i="3"/>
  <c r="C668" i="3"/>
  <c r="B668" i="3"/>
  <c r="A668" i="3"/>
  <c r="AD667" i="3"/>
  <c r="AC667" i="3"/>
  <c r="AB667" i="3"/>
  <c r="AA667" i="3"/>
  <c r="Z667" i="3"/>
  <c r="Y667" i="3"/>
  <c r="X667" i="3"/>
  <c r="W667" i="3"/>
  <c r="V667" i="3"/>
  <c r="U667" i="3"/>
  <c r="T667" i="3"/>
  <c r="R667" i="3"/>
  <c r="O667" i="3"/>
  <c r="M667" i="3"/>
  <c r="C667" i="3"/>
  <c r="B667" i="3"/>
  <c r="A667" i="3"/>
  <c r="AD666" i="3"/>
  <c r="AC666" i="3"/>
  <c r="AB666" i="3"/>
  <c r="AA666" i="3"/>
  <c r="Z666" i="3"/>
  <c r="Y666" i="3"/>
  <c r="X666" i="3"/>
  <c r="W666" i="3"/>
  <c r="V666" i="3"/>
  <c r="U666" i="3"/>
  <c r="T666" i="3"/>
  <c r="R666" i="3"/>
  <c r="O666" i="3"/>
  <c r="M666" i="3"/>
  <c r="C666" i="3"/>
  <c r="B666" i="3"/>
  <c r="A666" i="3"/>
  <c r="AD665" i="3"/>
  <c r="AC665" i="3"/>
  <c r="AB665" i="3"/>
  <c r="AA665" i="3"/>
  <c r="Z665" i="3"/>
  <c r="Y665" i="3"/>
  <c r="X665" i="3"/>
  <c r="W665" i="3"/>
  <c r="V665" i="3"/>
  <c r="U665" i="3"/>
  <c r="T665" i="3"/>
  <c r="R665" i="3"/>
  <c r="O665" i="3"/>
  <c r="M665" i="3"/>
  <c r="C665" i="3"/>
  <c r="B665" i="3"/>
  <c r="A665" i="3"/>
  <c r="AD664" i="3"/>
  <c r="AC664" i="3"/>
  <c r="AB664" i="3"/>
  <c r="AA664" i="3"/>
  <c r="Z664" i="3"/>
  <c r="Y664" i="3"/>
  <c r="X664" i="3"/>
  <c r="W664" i="3"/>
  <c r="V664" i="3"/>
  <c r="U664" i="3"/>
  <c r="T664" i="3"/>
  <c r="R664" i="3"/>
  <c r="O664" i="3"/>
  <c r="M664" i="3"/>
  <c r="C664" i="3"/>
  <c r="B664" i="3"/>
  <c r="A664" i="3"/>
  <c r="AD663" i="3"/>
  <c r="AC663" i="3"/>
  <c r="AB663" i="3"/>
  <c r="AA663" i="3"/>
  <c r="Z663" i="3"/>
  <c r="Y663" i="3"/>
  <c r="X663" i="3"/>
  <c r="W663" i="3"/>
  <c r="V663" i="3"/>
  <c r="U663" i="3"/>
  <c r="T663" i="3"/>
  <c r="R663" i="3"/>
  <c r="O663" i="3"/>
  <c r="M663" i="3"/>
  <c r="C663" i="3"/>
  <c r="B663" i="3"/>
  <c r="A663" i="3"/>
  <c r="AD662" i="3"/>
  <c r="AC662" i="3"/>
  <c r="AB662" i="3"/>
  <c r="AA662" i="3"/>
  <c r="Z662" i="3"/>
  <c r="Y662" i="3"/>
  <c r="X662" i="3"/>
  <c r="W662" i="3"/>
  <c r="V662" i="3"/>
  <c r="U662" i="3"/>
  <c r="T662" i="3"/>
  <c r="R662" i="3"/>
  <c r="O662" i="3"/>
  <c r="M662" i="3"/>
  <c r="C662" i="3"/>
  <c r="B662" i="3"/>
  <c r="A662" i="3"/>
  <c r="AD661" i="3"/>
  <c r="AC661" i="3"/>
  <c r="AB661" i="3"/>
  <c r="AA661" i="3"/>
  <c r="Z661" i="3"/>
  <c r="Y661" i="3"/>
  <c r="X661" i="3"/>
  <c r="W661" i="3"/>
  <c r="V661" i="3"/>
  <c r="U661" i="3"/>
  <c r="T661" i="3"/>
  <c r="R661" i="3"/>
  <c r="O661" i="3"/>
  <c r="M661" i="3"/>
  <c r="C661" i="3"/>
  <c r="B661" i="3"/>
  <c r="A661" i="3"/>
  <c r="AD660" i="3"/>
  <c r="AC660" i="3"/>
  <c r="AB660" i="3"/>
  <c r="AA660" i="3"/>
  <c r="Z660" i="3"/>
  <c r="Y660" i="3"/>
  <c r="X660" i="3"/>
  <c r="W660" i="3"/>
  <c r="V660" i="3"/>
  <c r="U660" i="3"/>
  <c r="T660" i="3"/>
  <c r="R660" i="3"/>
  <c r="O660" i="3"/>
  <c r="M660" i="3"/>
  <c r="C660" i="3"/>
  <c r="B660" i="3"/>
  <c r="A660" i="3"/>
  <c r="AD659" i="3"/>
  <c r="AC659" i="3"/>
  <c r="AB659" i="3"/>
  <c r="AA659" i="3"/>
  <c r="Z659" i="3"/>
  <c r="Y659" i="3"/>
  <c r="X659" i="3"/>
  <c r="W659" i="3"/>
  <c r="V659" i="3"/>
  <c r="U659" i="3"/>
  <c r="T659" i="3"/>
  <c r="R659" i="3"/>
  <c r="O659" i="3"/>
  <c r="M659" i="3"/>
  <c r="C659" i="3"/>
  <c r="B659" i="3"/>
  <c r="A659" i="3"/>
  <c r="AD658" i="3"/>
  <c r="AC658" i="3"/>
  <c r="AB658" i="3"/>
  <c r="AA658" i="3"/>
  <c r="Z658" i="3"/>
  <c r="Y658" i="3"/>
  <c r="X658" i="3"/>
  <c r="W658" i="3"/>
  <c r="V658" i="3"/>
  <c r="U658" i="3"/>
  <c r="T658" i="3"/>
  <c r="R658" i="3"/>
  <c r="O658" i="3"/>
  <c r="M658" i="3"/>
  <c r="C658" i="3"/>
  <c r="B658" i="3"/>
  <c r="A658" i="3"/>
  <c r="AD657" i="3"/>
  <c r="AC657" i="3"/>
  <c r="AB657" i="3"/>
  <c r="AA657" i="3"/>
  <c r="Z657" i="3"/>
  <c r="Y657" i="3"/>
  <c r="X657" i="3"/>
  <c r="W657" i="3"/>
  <c r="V657" i="3"/>
  <c r="U657" i="3"/>
  <c r="T657" i="3"/>
  <c r="R657" i="3"/>
  <c r="O657" i="3"/>
  <c r="M657" i="3"/>
  <c r="C657" i="3"/>
  <c r="B657" i="3"/>
  <c r="A657" i="3"/>
  <c r="AD656" i="3"/>
  <c r="AC656" i="3"/>
  <c r="AB656" i="3"/>
  <c r="AA656" i="3"/>
  <c r="Z656" i="3"/>
  <c r="Y656" i="3"/>
  <c r="X656" i="3"/>
  <c r="W656" i="3"/>
  <c r="V656" i="3"/>
  <c r="U656" i="3"/>
  <c r="T656" i="3"/>
  <c r="R656" i="3"/>
  <c r="O656" i="3"/>
  <c r="M656" i="3"/>
  <c r="C656" i="3"/>
  <c r="B656" i="3"/>
  <c r="A656" i="3"/>
  <c r="AD655" i="3"/>
  <c r="AC655" i="3"/>
  <c r="AB655" i="3"/>
  <c r="AA655" i="3"/>
  <c r="Z655" i="3"/>
  <c r="Y655" i="3"/>
  <c r="X655" i="3"/>
  <c r="W655" i="3"/>
  <c r="V655" i="3"/>
  <c r="U655" i="3"/>
  <c r="T655" i="3"/>
  <c r="R655" i="3"/>
  <c r="O655" i="3"/>
  <c r="M655" i="3"/>
  <c r="C655" i="3"/>
  <c r="B655" i="3"/>
  <c r="A655" i="3"/>
  <c r="AD654" i="3"/>
  <c r="AC654" i="3"/>
  <c r="AB654" i="3"/>
  <c r="AA654" i="3"/>
  <c r="Z654" i="3"/>
  <c r="Y654" i="3"/>
  <c r="X654" i="3"/>
  <c r="W654" i="3"/>
  <c r="V654" i="3"/>
  <c r="U654" i="3"/>
  <c r="T654" i="3"/>
  <c r="R654" i="3"/>
  <c r="O654" i="3"/>
  <c r="M654" i="3"/>
  <c r="C654" i="3"/>
  <c r="B654" i="3"/>
  <c r="A654" i="3"/>
  <c r="AD653" i="3"/>
  <c r="AC653" i="3"/>
  <c r="AB653" i="3"/>
  <c r="AA653" i="3"/>
  <c r="Z653" i="3"/>
  <c r="Y653" i="3"/>
  <c r="X653" i="3"/>
  <c r="W653" i="3"/>
  <c r="V653" i="3"/>
  <c r="U653" i="3"/>
  <c r="T653" i="3"/>
  <c r="R653" i="3"/>
  <c r="O653" i="3"/>
  <c r="M653" i="3"/>
  <c r="C653" i="3"/>
  <c r="B653" i="3"/>
  <c r="A653" i="3"/>
  <c r="AD652" i="3"/>
  <c r="AC652" i="3"/>
  <c r="AB652" i="3"/>
  <c r="AA652" i="3"/>
  <c r="Z652" i="3"/>
  <c r="Y652" i="3"/>
  <c r="X652" i="3"/>
  <c r="W652" i="3"/>
  <c r="V652" i="3"/>
  <c r="U652" i="3"/>
  <c r="T652" i="3"/>
  <c r="R652" i="3"/>
  <c r="O652" i="3"/>
  <c r="M652" i="3"/>
  <c r="C652" i="3"/>
  <c r="B652" i="3"/>
  <c r="A652" i="3"/>
  <c r="AD651" i="3"/>
  <c r="AC651" i="3"/>
  <c r="AB651" i="3"/>
  <c r="AA651" i="3"/>
  <c r="Z651" i="3"/>
  <c r="Y651" i="3"/>
  <c r="X651" i="3"/>
  <c r="W651" i="3"/>
  <c r="V651" i="3"/>
  <c r="U651" i="3"/>
  <c r="T651" i="3"/>
  <c r="R651" i="3"/>
  <c r="O651" i="3"/>
  <c r="M651" i="3"/>
  <c r="C651" i="3"/>
  <c r="B651" i="3"/>
  <c r="A651" i="3"/>
  <c r="AD650" i="3"/>
  <c r="AC650" i="3"/>
  <c r="AB650" i="3"/>
  <c r="AA650" i="3"/>
  <c r="Z650" i="3"/>
  <c r="Y650" i="3"/>
  <c r="X650" i="3"/>
  <c r="W650" i="3"/>
  <c r="V650" i="3"/>
  <c r="U650" i="3"/>
  <c r="T650" i="3"/>
  <c r="R650" i="3"/>
  <c r="O650" i="3"/>
  <c r="M650" i="3"/>
  <c r="C650" i="3"/>
  <c r="B650" i="3"/>
  <c r="A650" i="3"/>
  <c r="AD649" i="3"/>
  <c r="AC649" i="3"/>
  <c r="AB649" i="3"/>
  <c r="AA649" i="3"/>
  <c r="Z649" i="3"/>
  <c r="Y649" i="3"/>
  <c r="X649" i="3"/>
  <c r="W649" i="3"/>
  <c r="V649" i="3"/>
  <c r="U649" i="3"/>
  <c r="T649" i="3"/>
  <c r="R649" i="3"/>
  <c r="O649" i="3"/>
  <c r="M649" i="3"/>
  <c r="C649" i="3"/>
  <c r="B649" i="3"/>
  <c r="A649" i="3"/>
  <c r="AD648" i="3"/>
  <c r="AC648" i="3"/>
  <c r="AB648" i="3"/>
  <c r="AA648" i="3"/>
  <c r="Z648" i="3"/>
  <c r="Y648" i="3"/>
  <c r="X648" i="3"/>
  <c r="W648" i="3"/>
  <c r="V648" i="3"/>
  <c r="U648" i="3"/>
  <c r="T648" i="3"/>
  <c r="R648" i="3"/>
  <c r="O648" i="3"/>
  <c r="M648" i="3"/>
  <c r="C648" i="3"/>
  <c r="B648" i="3"/>
  <c r="A648" i="3"/>
  <c r="AD647" i="3"/>
  <c r="AC647" i="3"/>
  <c r="AB647" i="3"/>
  <c r="AA647" i="3"/>
  <c r="Z647" i="3"/>
  <c r="Y647" i="3"/>
  <c r="X647" i="3"/>
  <c r="W647" i="3"/>
  <c r="V647" i="3"/>
  <c r="U647" i="3"/>
  <c r="T647" i="3"/>
  <c r="R647" i="3"/>
  <c r="O647" i="3"/>
  <c r="M647" i="3"/>
  <c r="C647" i="3"/>
  <c r="B647" i="3"/>
  <c r="A647" i="3"/>
  <c r="AD646" i="3"/>
  <c r="AC646" i="3"/>
  <c r="AB646" i="3"/>
  <c r="AA646" i="3"/>
  <c r="Z646" i="3"/>
  <c r="Y646" i="3"/>
  <c r="X646" i="3"/>
  <c r="W646" i="3"/>
  <c r="V646" i="3"/>
  <c r="U646" i="3"/>
  <c r="T646" i="3"/>
  <c r="R646" i="3"/>
  <c r="O646" i="3"/>
  <c r="M646" i="3"/>
  <c r="C646" i="3"/>
  <c r="B646" i="3"/>
  <c r="A646" i="3"/>
  <c r="AD645" i="3"/>
  <c r="AC645" i="3"/>
  <c r="AB645" i="3"/>
  <c r="AA645" i="3"/>
  <c r="Z645" i="3"/>
  <c r="Y645" i="3"/>
  <c r="X645" i="3"/>
  <c r="W645" i="3"/>
  <c r="V645" i="3"/>
  <c r="U645" i="3"/>
  <c r="T645" i="3"/>
  <c r="R645" i="3"/>
  <c r="O645" i="3"/>
  <c r="M645" i="3"/>
  <c r="C645" i="3"/>
  <c r="B645" i="3"/>
  <c r="A645" i="3"/>
  <c r="AD644" i="3"/>
  <c r="AC644" i="3"/>
  <c r="AB644" i="3"/>
  <c r="AA644" i="3"/>
  <c r="Z644" i="3"/>
  <c r="Y644" i="3"/>
  <c r="X644" i="3"/>
  <c r="W644" i="3"/>
  <c r="V644" i="3"/>
  <c r="U644" i="3"/>
  <c r="T644" i="3"/>
  <c r="R644" i="3"/>
  <c r="O644" i="3"/>
  <c r="M644" i="3"/>
  <c r="C644" i="3"/>
  <c r="B644" i="3"/>
  <c r="A644" i="3"/>
  <c r="AD643" i="3"/>
  <c r="AC643" i="3"/>
  <c r="AB643" i="3"/>
  <c r="AA643" i="3"/>
  <c r="Z643" i="3"/>
  <c r="Y643" i="3"/>
  <c r="X643" i="3"/>
  <c r="W643" i="3"/>
  <c r="V643" i="3"/>
  <c r="U643" i="3"/>
  <c r="T643" i="3"/>
  <c r="R643" i="3"/>
  <c r="O643" i="3"/>
  <c r="M643" i="3"/>
  <c r="C643" i="3"/>
  <c r="B643" i="3"/>
  <c r="A643" i="3"/>
  <c r="AD642" i="3"/>
  <c r="AC642" i="3"/>
  <c r="AB642" i="3"/>
  <c r="AA642" i="3"/>
  <c r="Z642" i="3"/>
  <c r="Y642" i="3"/>
  <c r="X642" i="3"/>
  <c r="W642" i="3"/>
  <c r="V642" i="3"/>
  <c r="U642" i="3"/>
  <c r="T642" i="3"/>
  <c r="R642" i="3"/>
  <c r="O642" i="3"/>
  <c r="M642" i="3"/>
  <c r="C642" i="3"/>
  <c r="B642" i="3"/>
  <c r="A642" i="3"/>
  <c r="AD641" i="3"/>
  <c r="AC641" i="3"/>
  <c r="AB641" i="3"/>
  <c r="AA641" i="3"/>
  <c r="Z641" i="3"/>
  <c r="Y641" i="3"/>
  <c r="X641" i="3"/>
  <c r="W641" i="3"/>
  <c r="V641" i="3"/>
  <c r="U641" i="3"/>
  <c r="T641" i="3"/>
  <c r="R641" i="3"/>
  <c r="O641" i="3"/>
  <c r="M641" i="3"/>
  <c r="C641" i="3"/>
  <c r="B641" i="3"/>
  <c r="A641" i="3"/>
  <c r="AD640" i="3"/>
  <c r="AC640" i="3"/>
  <c r="AB640" i="3"/>
  <c r="AA640" i="3"/>
  <c r="Z640" i="3"/>
  <c r="Y640" i="3"/>
  <c r="X640" i="3"/>
  <c r="W640" i="3"/>
  <c r="V640" i="3"/>
  <c r="U640" i="3"/>
  <c r="T640" i="3"/>
  <c r="R640" i="3"/>
  <c r="O640" i="3"/>
  <c r="M640" i="3"/>
  <c r="C640" i="3"/>
  <c r="B640" i="3"/>
  <c r="A640" i="3"/>
  <c r="AD639" i="3"/>
  <c r="AC639" i="3"/>
  <c r="AB639" i="3"/>
  <c r="AA639" i="3"/>
  <c r="Z639" i="3"/>
  <c r="Y639" i="3"/>
  <c r="X639" i="3"/>
  <c r="W639" i="3"/>
  <c r="V639" i="3"/>
  <c r="U639" i="3"/>
  <c r="T639" i="3"/>
  <c r="R639" i="3"/>
  <c r="O639" i="3"/>
  <c r="M639" i="3"/>
  <c r="C639" i="3"/>
  <c r="B639" i="3"/>
  <c r="A639" i="3"/>
  <c r="AD638" i="3"/>
  <c r="AC638" i="3"/>
  <c r="AB638" i="3"/>
  <c r="AA638" i="3"/>
  <c r="Z638" i="3"/>
  <c r="Y638" i="3"/>
  <c r="X638" i="3"/>
  <c r="W638" i="3"/>
  <c r="V638" i="3"/>
  <c r="U638" i="3"/>
  <c r="T638" i="3"/>
  <c r="R638" i="3"/>
  <c r="O638" i="3"/>
  <c r="M638" i="3"/>
  <c r="C638" i="3"/>
  <c r="B638" i="3"/>
  <c r="A638" i="3"/>
  <c r="AD637" i="3"/>
  <c r="AC637" i="3"/>
  <c r="AB637" i="3"/>
  <c r="AA637" i="3"/>
  <c r="Z637" i="3"/>
  <c r="Y637" i="3"/>
  <c r="X637" i="3"/>
  <c r="W637" i="3"/>
  <c r="V637" i="3"/>
  <c r="U637" i="3"/>
  <c r="T637" i="3"/>
  <c r="R637" i="3"/>
  <c r="O637" i="3"/>
  <c r="M637" i="3"/>
  <c r="C637" i="3"/>
  <c r="B637" i="3"/>
  <c r="A637" i="3"/>
  <c r="AD636" i="3"/>
  <c r="AC636" i="3"/>
  <c r="AB636" i="3"/>
  <c r="AA636" i="3"/>
  <c r="Z636" i="3"/>
  <c r="Y636" i="3"/>
  <c r="X636" i="3"/>
  <c r="W636" i="3"/>
  <c r="V636" i="3"/>
  <c r="U636" i="3"/>
  <c r="T636" i="3"/>
  <c r="R636" i="3"/>
  <c r="O636" i="3"/>
  <c r="M636" i="3"/>
  <c r="C636" i="3"/>
  <c r="B636" i="3"/>
  <c r="A636" i="3"/>
  <c r="AD635" i="3"/>
  <c r="AC635" i="3"/>
  <c r="AB635" i="3"/>
  <c r="AA635" i="3"/>
  <c r="Z635" i="3"/>
  <c r="Y635" i="3"/>
  <c r="X635" i="3"/>
  <c r="W635" i="3"/>
  <c r="V635" i="3"/>
  <c r="U635" i="3"/>
  <c r="T635" i="3"/>
  <c r="R635" i="3"/>
  <c r="O635" i="3"/>
  <c r="M635" i="3"/>
  <c r="C635" i="3"/>
  <c r="B635" i="3"/>
  <c r="A635" i="3"/>
  <c r="AD634" i="3"/>
  <c r="AC634" i="3"/>
  <c r="AB634" i="3"/>
  <c r="AA634" i="3"/>
  <c r="Z634" i="3"/>
  <c r="Y634" i="3"/>
  <c r="X634" i="3"/>
  <c r="W634" i="3"/>
  <c r="V634" i="3"/>
  <c r="U634" i="3"/>
  <c r="T634" i="3"/>
  <c r="R634" i="3"/>
  <c r="O634" i="3"/>
  <c r="M634" i="3"/>
  <c r="C634" i="3"/>
  <c r="B634" i="3"/>
  <c r="A634" i="3"/>
  <c r="AD633" i="3"/>
  <c r="AC633" i="3"/>
  <c r="AB633" i="3"/>
  <c r="AA633" i="3"/>
  <c r="Z633" i="3"/>
  <c r="Y633" i="3"/>
  <c r="X633" i="3"/>
  <c r="W633" i="3"/>
  <c r="V633" i="3"/>
  <c r="U633" i="3"/>
  <c r="T633" i="3"/>
  <c r="R633" i="3"/>
  <c r="O633" i="3"/>
  <c r="M633" i="3"/>
  <c r="C633" i="3"/>
  <c r="B633" i="3"/>
  <c r="A633" i="3"/>
  <c r="AD632" i="3"/>
  <c r="AC632" i="3"/>
  <c r="AB632" i="3"/>
  <c r="AA632" i="3"/>
  <c r="Z632" i="3"/>
  <c r="Y632" i="3"/>
  <c r="X632" i="3"/>
  <c r="W632" i="3"/>
  <c r="V632" i="3"/>
  <c r="U632" i="3"/>
  <c r="T632" i="3"/>
  <c r="R632" i="3"/>
  <c r="O632" i="3"/>
  <c r="M632" i="3"/>
  <c r="C632" i="3"/>
  <c r="B632" i="3"/>
  <c r="A632" i="3"/>
  <c r="AD631" i="3"/>
  <c r="AC631" i="3"/>
  <c r="AB631" i="3"/>
  <c r="AA631" i="3"/>
  <c r="Z631" i="3"/>
  <c r="Y631" i="3"/>
  <c r="X631" i="3"/>
  <c r="W631" i="3"/>
  <c r="V631" i="3"/>
  <c r="U631" i="3"/>
  <c r="T631" i="3"/>
  <c r="R631" i="3"/>
  <c r="O631" i="3"/>
  <c r="M631" i="3"/>
  <c r="C631" i="3"/>
  <c r="B631" i="3"/>
  <c r="A631" i="3"/>
  <c r="AD630" i="3"/>
  <c r="AC630" i="3"/>
  <c r="AB630" i="3"/>
  <c r="AA630" i="3"/>
  <c r="Z630" i="3"/>
  <c r="Y630" i="3"/>
  <c r="X630" i="3"/>
  <c r="W630" i="3"/>
  <c r="V630" i="3"/>
  <c r="U630" i="3"/>
  <c r="T630" i="3"/>
  <c r="R630" i="3"/>
  <c r="O630" i="3"/>
  <c r="M630" i="3"/>
  <c r="C630" i="3"/>
  <c r="B630" i="3"/>
  <c r="A630" i="3"/>
  <c r="AD629" i="3"/>
  <c r="AC629" i="3"/>
  <c r="AB629" i="3"/>
  <c r="AA629" i="3"/>
  <c r="Z629" i="3"/>
  <c r="Y629" i="3"/>
  <c r="X629" i="3"/>
  <c r="W629" i="3"/>
  <c r="V629" i="3"/>
  <c r="U629" i="3"/>
  <c r="T629" i="3"/>
  <c r="R629" i="3"/>
  <c r="O629" i="3"/>
  <c r="M629" i="3"/>
  <c r="C629" i="3"/>
  <c r="B629" i="3"/>
  <c r="A629" i="3"/>
  <c r="AD628" i="3"/>
  <c r="AC628" i="3"/>
  <c r="AB628" i="3"/>
  <c r="AA628" i="3"/>
  <c r="Z628" i="3"/>
  <c r="Y628" i="3"/>
  <c r="X628" i="3"/>
  <c r="W628" i="3"/>
  <c r="V628" i="3"/>
  <c r="U628" i="3"/>
  <c r="T628" i="3"/>
  <c r="R628" i="3"/>
  <c r="O628" i="3"/>
  <c r="M628" i="3"/>
  <c r="C628" i="3"/>
  <c r="B628" i="3"/>
  <c r="A628" i="3"/>
  <c r="AD627" i="3"/>
  <c r="AC627" i="3"/>
  <c r="AB627" i="3"/>
  <c r="AA627" i="3"/>
  <c r="Z627" i="3"/>
  <c r="Y627" i="3"/>
  <c r="X627" i="3"/>
  <c r="W627" i="3"/>
  <c r="V627" i="3"/>
  <c r="U627" i="3"/>
  <c r="T627" i="3"/>
  <c r="R627" i="3"/>
  <c r="O627" i="3"/>
  <c r="M627" i="3"/>
  <c r="C627" i="3"/>
  <c r="B627" i="3"/>
  <c r="A627" i="3"/>
  <c r="AD626" i="3"/>
  <c r="AC626" i="3"/>
  <c r="AB626" i="3"/>
  <c r="AA626" i="3"/>
  <c r="Z626" i="3"/>
  <c r="Y626" i="3"/>
  <c r="X626" i="3"/>
  <c r="W626" i="3"/>
  <c r="V626" i="3"/>
  <c r="U626" i="3"/>
  <c r="T626" i="3"/>
  <c r="R626" i="3"/>
  <c r="O626" i="3"/>
  <c r="M626" i="3"/>
  <c r="C626" i="3"/>
  <c r="B626" i="3"/>
  <c r="A626" i="3"/>
  <c r="AD625" i="3"/>
  <c r="AC625" i="3"/>
  <c r="AB625" i="3"/>
  <c r="AA625" i="3"/>
  <c r="Z625" i="3"/>
  <c r="Y625" i="3"/>
  <c r="X625" i="3"/>
  <c r="W625" i="3"/>
  <c r="V625" i="3"/>
  <c r="U625" i="3"/>
  <c r="T625" i="3"/>
  <c r="R625" i="3"/>
  <c r="O625" i="3"/>
  <c r="M625" i="3"/>
  <c r="C625" i="3"/>
  <c r="B625" i="3"/>
  <c r="A625" i="3"/>
  <c r="AD624" i="3"/>
  <c r="AC624" i="3"/>
  <c r="AB624" i="3"/>
  <c r="AA624" i="3"/>
  <c r="Z624" i="3"/>
  <c r="Y624" i="3"/>
  <c r="X624" i="3"/>
  <c r="W624" i="3"/>
  <c r="V624" i="3"/>
  <c r="U624" i="3"/>
  <c r="T624" i="3"/>
  <c r="R624" i="3"/>
  <c r="O624" i="3"/>
  <c r="M624" i="3"/>
  <c r="C624" i="3"/>
  <c r="B624" i="3"/>
  <c r="A624" i="3"/>
  <c r="AD623" i="3"/>
  <c r="AC623" i="3"/>
  <c r="AB623" i="3"/>
  <c r="AA623" i="3"/>
  <c r="Z623" i="3"/>
  <c r="Y623" i="3"/>
  <c r="X623" i="3"/>
  <c r="W623" i="3"/>
  <c r="V623" i="3"/>
  <c r="U623" i="3"/>
  <c r="T623" i="3"/>
  <c r="R623" i="3"/>
  <c r="O623" i="3"/>
  <c r="M623" i="3"/>
  <c r="C623" i="3"/>
  <c r="B623" i="3"/>
  <c r="A623" i="3"/>
  <c r="AD622" i="3"/>
  <c r="AC622" i="3"/>
  <c r="AB622" i="3"/>
  <c r="AA622" i="3"/>
  <c r="Z622" i="3"/>
  <c r="Y622" i="3"/>
  <c r="X622" i="3"/>
  <c r="W622" i="3"/>
  <c r="V622" i="3"/>
  <c r="U622" i="3"/>
  <c r="T622" i="3"/>
  <c r="R622" i="3"/>
  <c r="O622" i="3"/>
  <c r="M622" i="3"/>
  <c r="C622" i="3"/>
  <c r="B622" i="3"/>
  <c r="A622" i="3"/>
  <c r="AD621" i="3"/>
  <c r="AC621" i="3"/>
  <c r="AB621" i="3"/>
  <c r="AA621" i="3"/>
  <c r="Z621" i="3"/>
  <c r="Y621" i="3"/>
  <c r="X621" i="3"/>
  <c r="W621" i="3"/>
  <c r="V621" i="3"/>
  <c r="U621" i="3"/>
  <c r="T621" i="3"/>
  <c r="R621" i="3"/>
  <c r="O621" i="3"/>
  <c r="M621" i="3"/>
  <c r="C621" i="3"/>
  <c r="B621" i="3"/>
  <c r="A621" i="3"/>
  <c r="AD620" i="3"/>
  <c r="AC620" i="3"/>
  <c r="AB620" i="3"/>
  <c r="AA620" i="3"/>
  <c r="Z620" i="3"/>
  <c r="Y620" i="3"/>
  <c r="X620" i="3"/>
  <c r="W620" i="3"/>
  <c r="V620" i="3"/>
  <c r="U620" i="3"/>
  <c r="T620" i="3"/>
  <c r="R620" i="3"/>
  <c r="O620" i="3"/>
  <c r="M620" i="3"/>
  <c r="C620" i="3"/>
  <c r="B620" i="3"/>
  <c r="A620" i="3"/>
  <c r="AD619" i="3"/>
  <c r="AC619" i="3"/>
  <c r="AB619" i="3"/>
  <c r="AA619" i="3"/>
  <c r="Z619" i="3"/>
  <c r="Y619" i="3"/>
  <c r="X619" i="3"/>
  <c r="W619" i="3"/>
  <c r="V619" i="3"/>
  <c r="U619" i="3"/>
  <c r="T619" i="3"/>
  <c r="R619" i="3"/>
  <c r="O619" i="3"/>
  <c r="M619" i="3"/>
  <c r="C619" i="3"/>
  <c r="B619" i="3"/>
  <c r="A619" i="3"/>
  <c r="AD618" i="3"/>
  <c r="AC618" i="3"/>
  <c r="AB618" i="3"/>
  <c r="AA618" i="3"/>
  <c r="Z618" i="3"/>
  <c r="Y618" i="3"/>
  <c r="X618" i="3"/>
  <c r="W618" i="3"/>
  <c r="V618" i="3"/>
  <c r="U618" i="3"/>
  <c r="T618" i="3"/>
  <c r="R618" i="3"/>
  <c r="O618" i="3"/>
  <c r="M618" i="3"/>
  <c r="C618" i="3"/>
  <c r="B618" i="3"/>
  <c r="A618" i="3"/>
  <c r="AD617" i="3"/>
  <c r="AC617" i="3"/>
  <c r="AB617" i="3"/>
  <c r="AA617" i="3"/>
  <c r="Z617" i="3"/>
  <c r="Y617" i="3"/>
  <c r="X617" i="3"/>
  <c r="W617" i="3"/>
  <c r="V617" i="3"/>
  <c r="U617" i="3"/>
  <c r="T617" i="3"/>
  <c r="R617" i="3"/>
  <c r="O617" i="3"/>
  <c r="M617" i="3"/>
  <c r="C617" i="3"/>
  <c r="B617" i="3"/>
  <c r="A617" i="3"/>
  <c r="AD616" i="3"/>
  <c r="AC616" i="3"/>
  <c r="AB616" i="3"/>
  <c r="AA616" i="3"/>
  <c r="Z616" i="3"/>
  <c r="Y616" i="3"/>
  <c r="X616" i="3"/>
  <c r="W616" i="3"/>
  <c r="V616" i="3"/>
  <c r="U616" i="3"/>
  <c r="T616" i="3"/>
  <c r="R616" i="3"/>
  <c r="O616" i="3"/>
  <c r="M616" i="3"/>
  <c r="C616" i="3"/>
  <c r="B616" i="3"/>
  <c r="A616" i="3"/>
  <c r="AD615" i="3"/>
  <c r="AC615" i="3"/>
  <c r="AB615" i="3"/>
  <c r="AA615" i="3"/>
  <c r="Z615" i="3"/>
  <c r="Y615" i="3"/>
  <c r="X615" i="3"/>
  <c r="W615" i="3"/>
  <c r="V615" i="3"/>
  <c r="U615" i="3"/>
  <c r="T615" i="3"/>
  <c r="R615" i="3"/>
  <c r="O615" i="3"/>
  <c r="M615" i="3"/>
  <c r="C615" i="3"/>
  <c r="B615" i="3"/>
  <c r="A615" i="3"/>
  <c r="AD614" i="3"/>
  <c r="AC614" i="3"/>
  <c r="AB614" i="3"/>
  <c r="AA614" i="3"/>
  <c r="Z614" i="3"/>
  <c r="Y614" i="3"/>
  <c r="X614" i="3"/>
  <c r="W614" i="3"/>
  <c r="V614" i="3"/>
  <c r="U614" i="3"/>
  <c r="T614" i="3"/>
  <c r="R614" i="3"/>
  <c r="O614" i="3"/>
  <c r="M614" i="3"/>
  <c r="C614" i="3"/>
  <c r="B614" i="3"/>
  <c r="A614" i="3"/>
  <c r="AD613" i="3"/>
  <c r="AC613" i="3"/>
  <c r="AB613" i="3"/>
  <c r="AA613" i="3"/>
  <c r="Z613" i="3"/>
  <c r="Y613" i="3"/>
  <c r="X613" i="3"/>
  <c r="W613" i="3"/>
  <c r="V613" i="3"/>
  <c r="U613" i="3"/>
  <c r="T613" i="3"/>
  <c r="R613" i="3"/>
  <c r="O613" i="3"/>
  <c r="M613" i="3"/>
  <c r="C613" i="3"/>
  <c r="B613" i="3"/>
  <c r="A613" i="3"/>
  <c r="AD612" i="3"/>
  <c r="AC612" i="3"/>
  <c r="AB612" i="3"/>
  <c r="AA612" i="3"/>
  <c r="Z612" i="3"/>
  <c r="Y612" i="3"/>
  <c r="X612" i="3"/>
  <c r="W612" i="3"/>
  <c r="V612" i="3"/>
  <c r="U612" i="3"/>
  <c r="T612" i="3"/>
  <c r="R612" i="3"/>
  <c r="O612" i="3"/>
  <c r="M612" i="3"/>
  <c r="C612" i="3"/>
  <c r="B612" i="3"/>
  <c r="A612" i="3"/>
  <c r="AD611" i="3"/>
  <c r="AC611" i="3"/>
  <c r="AB611" i="3"/>
  <c r="AA611" i="3"/>
  <c r="Z611" i="3"/>
  <c r="Y611" i="3"/>
  <c r="X611" i="3"/>
  <c r="W611" i="3"/>
  <c r="V611" i="3"/>
  <c r="U611" i="3"/>
  <c r="T611" i="3"/>
  <c r="R611" i="3"/>
  <c r="O611" i="3"/>
  <c r="M611" i="3"/>
  <c r="C611" i="3"/>
  <c r="B611" i="3"/>
  <c r="A611" i="3"/>
  <c r="AD610" i="3"/>
  <c r="AC610" i="3"/>
  <c r="AB610" i="3"/>
  <c r="AA610" i="3"/>
  <c r="Z610" i="3"/>
  <c r="Y610" i="3"/>
  <c r="X610" i="3"/>
  <c r="W610" i="3"/>
  <c r="V610" i="3"/>
  <c r="U610" i="3"/>
  <c r="T610" i="3"/>
  <c r="R610" i="3"/>
  <c r="O610" i="3"/>
  <c r="M610" i="3"/>
  <c r="C610" i="3"/>
  <c r="B610" i="3"/>
  <c r="A610" i="3"/>
  <c r="AD609" i="3"/>
  <c r="AC609" i="3"/>
  <c r="AB609" i="3"/>
  <c r="AA609" i="3"/>
  <c r="Z609" i="3"/>
  <c r="Y609" i="3"/>
  <c r="X609" i="3"/>
  <c r="W609" i="3"/>
  <c r="V609" i="3"/>
  <c r="U609" i="3"/>
  <c r="T609" i="3"/>
  <c r="R609" i="3"/>
  <c r="O609" i="3"/>
  <c r="M609" i="3"/>
  <c r="C609" i="3"/>
  <c r="B609" i="3"/>
  <c r="A609" i="3"/>
  <c r="AD608" i="3"/>
  <c r="AC608" i="3"/>
  <c r="AB608" i="3"/>
  <c r="AA608" i="3"/>
  <c r="Z608" i="3"/>
  <c r="Y608" i="3"/>
  <c r="X608" i="3"/>
  <c r="W608" i="3"/>
  <c r="V608" i="3"/>
  <c r="U608" i="3"/>
  <c r="T608" i="3"/>
  <c r="R608" i="3"/>
  <c r="O608" i="3"/>
  <c r="M608" i="3"/>
  <c r="C608" i="3"/>
  <c r="B608" i="3"/>
  <c r="A608" i="3"/>
  <c r="AD607" i="3"/>
  <c r="AC607" i="3"/>
  <c r="AB607" i="3"/>
  <c r="AA607" i="3"/>
  <c r="Z607" i="3"/>
  <c r="Y607" i="3"/>
  <c r="X607" i="3"/>
  <c r="W607" i="3"/>
  <c r="V607" i="3"/>
  <c r="U607" i="3"/>
  <c r="T607" i="3"/>
  <c r="R607" i="3"/>
  <c r="O607" i="3"/>
  <c r="M607" i="3"/>
  <c r="C607" i="3"/>
  <c r="B607" i="3"/>
  <c r="A607" i="3"/>
  <c r="AD606" i="3"/>
  <c r="AC606" i="3"/>
  <c r="AB606" i="3"/>
  <c r="AA606" i="3"/>
  <c r="Z606" i="3"/>
  <c r="Y606" i="3"/>
  <c r="X606" i="3"/>
  <c r="W606" i="3"/>
  <c r="V606" i="3"/>
  <c r="U606" i="3"/>
  <c r="T606" i="3"/>
  <c r="R606" i="3"/>
  <c r="O606" i="3"/>
  <c r="M606" i="3"/>
  <c r="C606" i="3"/>
  <c r="B606" i="3"/>
  <c r="A606" i="3"/>
  <c r="AD605" i="3"/>
  <c r="AC605" i="3"/>
  <c r="AB605" i="3"/>
  <c r="AA605" i="3"/>
  <c r="Z605" i="3"/>
  <c r="Y605" i="3"/>
  <c r="X605" i="3"/>
  <c r="W605" i="3"/>
  <c r="V605" i="3"/>
  <c r="U605" i="3"/>
  <c r="T605" i="3"/>
  <c r="R605" i="3"/>
  <c r="O605" i="3"/>
  <c r="M605" i="3"/>
  <c r="C605" i="3"/>
  <c r="B605" i="3"/>
  <c r="A605" i="3"/>
  <c r="AD604" i="3"/>
  <c r="AC604" i="3"/>
  <c r="AB604" i="3"/>
  <c r="AA604" i="3"/>
  <c r="Z604" i="3"/>
  <c r="Y604" i="3"/>
  <c r="X604" i="3"/>
  <c r="W604" i="3"/>
  <c r="V604" i="3"/>
  <c r="U604" i="3"/>
  <c r="T604" i="3"/>
  <c r="R604" i="3"/>
  <c r="O604" i="3"/>
  <c r="M604" i="3"/>
  <c r="C604" i="3"/>
  <c r="B604" i="3"/>
  <c r="A604" i="3"/>
  <c r="AD603" i="3"/>
  <c r="AC603" i="3"/>
  <c r="AB603" i="3"/>
  <c r="AA603" i="3"/>
  <c r="Z603" i="3"/>
  <c r="Y603" i="3"/>
  <c r="X603" i="3"/>
  <c r="W603" i="3"/>
  <c r="V603" i="3"/>
  <c r="U603" i="3"/>
  <c r="T603" i="3"/>
  <c r="R603" i="3"/>
  <c r="O603" i="3"/>
  <c r="M603" i="3"/>
  <c r="C603" i="3"/>
  <c r="B603" i="3"/>
  <c r="A603" i="3"/>
  <c r="AD602" i="3"/>
  <c r="AC602" i="3"/>
  <c r="AB602" i="3"/>
  <c r="AA602" i="3"/>
  <c r="Z602" i="3"/>
  <c r="Y602" i="3"/>
  <c r="X602" i="3"/>
  <c r="W602" i="3"/>
  <c r="V602" i="3"/>
  <c r="U602" i="3"/>
  <c r="T602" i="3"/>
  <c r="R602" i="3"/>
  <c r="O602" i="3"/>
  <c r="M602" i="3"/>
  <c r="C602" i="3"/>
  <c r="B602" i="3"/>
  <c r="A602" i="3"/>
  <c r="AD601" i="3"/>
  <c r="AC601" i="3"/>
  <c r="AB601" i="3"/>
  <c r="AA601" i="3"/>
  <c r="Z601" i="3"/>
  <c r="Y601" i="3"/>
  <c r="X601" i="3"/>
  <c r="W601" i="3"/>
  <c r="V601" i="3"/>
  <c r="U601" i="3"/>
  <c r="T601" i="3"/>
  <c r="R601" i="3"/>
  <c r="O601" i="3"/>
  <c r="M601" i="3"/>
  <c r="C601" i="3"/>
  <c r="B601" i="3"/>
  <c r="A601" i="3"/>
  <c r="AD600" i="3"/>
  <c r="AC600" i="3"/>
  <c r="AB600" i="3"/>
  <c r="AA600" i="3"/>
  <c r="Z600" i="3"/>
  <c r="Y600" i="3"/>
  <c r="X600" i="3"/>
  <c r="W600" i="3"/>
  <c r="V600" i="3"/>
  <c r="U600" i="3"/>
  <c r="T600" i="3"/>
  <c r="R600" i="3"/>
  <c r="O600" i="3"/>
  <c r="M600" i="3"/>
  <c r="C600" i="3"/>
  <c r="B600" i="3"/>
  <c r="A600" i="3"/>
  <c r="AD599" i="3"/>
  <c r="AC599" i="3"/>
  <c r="AB599" i="3"/>
  <c r="AA599" i="3"/>
  <c r="Z599" i="3"/>
  <c r="Y599" i="3"/>
  <c r="X599" i="3"/>
  <c r="W599" i="3"/>
  <c r="V599" i="3"/>
  <c r="U599" i="3"/>
  <c r="T599" i="3"/>
  <c r="R599" i="3"/>
  <c r="O599" i="3"/>
  <c r="M599" i="3"/>
  <c r="C599" i="3"/>
  <c r="B599" i="3"/>
  <c r="A599" i="3"/>
  <c r="AD598" i="3"/>
  <c r="AC598" i="3"/>
  <c r="AB598" i="3"/>
  <c r="AA598" i="3"/>
  <c r="Z598" i="3"/>
  <c r="Y598" i="3"/>
  <c r="X598" i="3"/>
  <c r="W598" i="3"/>
  <c r="V598" i="3"/>
  <c r="U598" i="3"/>
  <c r="T598" i="3"/>
  <c r="R598" i="3"/>
  <c r="O598" i="3"/>
  <c r="M598" i="3"/>
  <c r="C598" i="3"/>
  <c r="B598" i="3"/>
  <c r="A598" i="3"/>
  <c r="AD597" i="3"/>
  <c r="AC597" i="3"/>
  <c r="AB597" i="3"/>
  <c r="AA597" i="3"/>
  <c r="Z597" i="3"/>
  <c r="Y597" i="3"/>
  <c r="X597" i="3"/>
  <c r="W597" i="3"/>
  <c r="V597" i="3"/>
  <c r="U597" i="3"/>
  <c r="T597" i="3"/>
  <c r="R597" i="3"/>
  <c r="O597" i="3"/>
  <c r="M597" i="3"/>
  <c r="C597" i="3"/>
  <c r="B597" i="3"/>
  <c r="A597" i="3"/>
  <c r="AD596" i="3"/>
  <c r="AC596" i="3"/>
  <c r="AB596" i="3"/>
  <c r="AA596" i="3"/>
  <c r="Z596" i="3"/>
  <c r="Y596" i="3"/>
  <c r="X596" i="3"/>
  <c r="W596" i="3"/>
  <c r="V596" i="3"/>
  <c r="U596" i="3"/>
  <c r="T596" i="3"/>
  <c r="R596" i="3"/>
  <c r="O596" i="3"/>
  <c r="M596" i="3"/>
  <c r="C596" i="3"/>
  <c r="B596" i="3"/>
  <c r="A596" i="3"/>
  <c r="AD595" i="3"/>
  <c r="AC595" i="3"/>
  <c r="AB595" i="3"/>
  <c r="AA595" i="3"/>
  <c r="Z595" i="3"/>
  <c r="Y595" i="3"/>
  <c r="X595" i="3"/>
  <c r="W595" i="3"/>
  <c r="V595" i="3"/>
  <c r="U595" i="3"/>
  <c r="T595" i="3"/>
  <c r="R595" i="3"/>
  <c r="O595" i="3"/>
  <c r="M595" i="3"/>
  <c r="C595" i="3"/>
  <c r="B595" i="3"/>
  <c r="A595" i="3"/>
  <c r="AD594" i="3"/>
  <c r="AC594" i="3"/>
  <c r="AB594" i="3"/>
  <c r="AA594" i="3"/>
  <c r="Z594" i="3"/>
  <c r="Y594" i="3"/>
  <c r="X594" i="3"/>
  <c r="W594" i="3"/>
  <c r="V594" i="3"/>
  <c r="U594" i="3"/>
  <c r="T594" i="3"/>
  <c r="R594" i="3"/>
  <c r="O594" i="3"/>
  <c r="M594" i="3"/>
  <c r="C594" i="3"/>
  <c r="B594" i="3"/>
  <c r="A594" i="3"/>
  <c r="AD593" i="3"/>
  <c r="AC593" i="3"/>
  <c r="AB593" i="3"/>
  <c r="AA593" i="3"/>
  <c r="Z593" i="3"/>
  <c r="Y593" i="3"/>
  <c r="X593" i="3"/>
  <c r="W593" i="3"/>
  <c r="V593" i="3"/>
  <c r="U593" i="3"/>
  <c r="T593" i="3"/>
  <c r="R593" i="3"/>
  <c r="O593" i="3"/>
  <c r="M593" i="3"/>
  <c r="C593" i="3"/>
  <c r="B593" i="3"/>
  <c r="A593" i="3"/>
  <c r="AD592" i="3"/>
  <c r="AC592" i="3"/>
  <c r="AB592" i="3"/>
  <c r="AA592" i="3"/>
  <c r="Z592" i="3"/>
  <c r="Y592" i="3"/>
  <c r="X592" i="3"/>
  <c r="W592" i="3"/>
  <c r="V592" i="3"/>
  <c r="U592" i="3"/>
  <c r="T592" i="3"/>
  <c r="R592" i="3"/>
  <c r="O592" i="3"/>
  <c r="M592" i="3"/>
  <c r="C592" i="3"/>
  <c r="B592" i="3"/>
  <c r="A592" i="3"/>
  <c r="AD591" i="3"/>
  <c r="AC591" i="3"/>
  <c r="AB591" i="3"/>
  <c r="AA591" i="3"/>
  <c r="Z591" i="3"/>
  <c r="Y591" i="3"/>
  <c r="X591" i="3"/>
  <c r="W591" i="3"/>
  <c r="V591" i="3"/>
  <c r="U591" i="3"/>
  <c r="T591" i="3"/>
  <c r="R591" i="3"/>
  <c r="O591" i="3"/>
  <c r="M591" i="3"/>
  <c r="C591" i="3"/>
  <c r="B591" i="3"/>
  <c r="A591" i="3"/>
  <c r="AD590" i="3"/>
  <c r="AC590" i="3"/>
  <c r="AB590" i="3"/>
  <c r="AA590" i="3"/>
  <c r="Z590" i="3"/>
  <c r="Y590" i="3"/>
  <c r="X590" i="3"/>
  <c r="W590" i="3"/>
  <c r="V590" i="3"/>
  <c r="U590" i="3"/>
  <c r="T590" i="3"/>
  <c r="R590" i="3"/>
  <c r="O590" i="3"/>
  <c r="M590" i="3"/>
  <c r="C590" i="3"/>
  <c r="B590" i="3"/>
  <c r="A590" i="3"/>
  <c r="AD589" i="3"/>
  <c r="AC589" i="3"/>
  <c r="AB589" i="3"/>
  <c r="AA589" i="3"/>
  <c r="Z589" i="3"/>
  <c r="Y589" i="3"/>
  <c r="X589" i="3"/>
  <c r="W589" i="3"/>
  <c r="V589" i="3"/>
  <c r="U589" i="3"/>
  <c r="T589" i="3"/>
  <c r="R589" i="3"/>
  <c r="O589" i="3"/>
  <c r="M589" i="3"/>
  <c r="C589" i="3"/>
  <c r="B589" i="3"/>
  <c r="A589" i="3"/>
  <c r="AD588" i="3"/>
  <c r="AC588" i="3"/>
  <c r="AB588" i="3"/>
  <c r="AA588" i="3"/>
  <c r="Z588" i="3"/>
  <c r="Y588" i="3"/>
  <c r="X588" i="3"/>
  <c r="W588" i="3"/>
  <c r="V588" i="3"/>
  <c r="U588" i="3"/>
  <c r="T588" i="3"/>
  <c r="R588" i="3"/>
  <c r="O588" i="3"/>
  <c r="M588" i="3"/>
  <c r="C588" i="3"/>
  <c r="B588" i="3"/>
  <c r="A588" i="3"/>
  <c r="AD587" i="3"/>
  <c r="AC587" i="3"/>
  <c r="AB587" i="3"/>
  <c r="AA587" i="3"/>
  <c r="Z587" i="3"/>
  <c r="Y587" i="3"/>
  <c r="X587" i="3"/>
  <c r="W587" i="3"/>
  <c r="V587" i="3"/>
  <c r="U587" i="3"/>
  <c r="T587" i="3"/>
  <c r="R587" i="3"/>
  <c r="O587" i="3"/>
  <c r="M587" i="3"/>
  <c r="C587" i="3"/>
  <c r="B587" i="3"/>
  <c r="A587" i="3"/>
  <c r="AD586" i="3"/>
  <c r="AC586" i="3"/>
  <c r="AB586" i="3"/>
  <c r="AA586" i="3"/>
  <c r="Z586" i="3"/>
  <c r="Y586" i="3"/>
  <c r="X586" i="3"/>
  <c r="W586" i="3"/>
  <c r="V586" i="3"/>
  <c r="U586" i="3"/>
  <c r="T586" i="3"/>
  <c r="R586" i="3"/>
  <c r="O586" i="3"/>
  <c r="M586" i="3"/>
  <c r="C586" i="3"/>
  <c r="B586" i="3"/>
  <c r="A586" i="3"/>
  <c r="AD585" i="3"/>
  <c r="AC585" i="3"/>
  <c r="AB585" i="3"/>
  <c r="AA585" i="3"/>
  <c r="Z585" i="3"/>
  <c r="Y585" i="3"/>
  <c r="X585" i="3"/>
  <c r="W585" i="3"/>
  <c r="V585" i="3"/>
  <c r="U585" i="3"/>
  <c r="T585" i="3"/>
  <c r="R585" i="3"/>
  <c r="O585" i="3"/>
  <c r="M585" i="3"/>
  <c r="C585" i="3"/>
  <c r="B585" i="3"/>
  <c r="A585" i="3"/>
  <c r="AD584" i="3"/>
  <c r="AC584" i="3"/>
  <c r="AB584" i="3"/>
  <c r="AA584" i="3"/>
  <c r="Z584" i="3"/>
  <c r="Y584" i="3"/>
  <c r="X584" i="3"/>
  <c r="W584" i="3"/>
  <c r="V584" i="3"/>
  <c r="U584" i="3"/>
  <c r="T584" i="3"/>
  <c r="R584" i="3"/>
  <c r="O584" i="3"/>
  <c r="M584" i="3"/>
  <c r="C584" i="3"/>
  <c r="B584" i="3"/>
  <c r="A584" i="3"/>
  <c r="AD583" i="3"/>
  <c r="AC583" i="3"/>
  <c r="AB583" i="3"/>
  <c r="AA583" i="3"/>
  <c r="Z583" i="3"/>
  <c r="Y583" i="3"/>
  <c r="X583" i="3"/>
  <c r="W583" i="3"/>
  <c r="V583" i="3"/>
  <c r="U583" i="3"/>
  <c r="T583" i="3"/>
  <c r="R583" i="3"/>
  <c r="O583" i="3"/>
  <c r="M583" i="3"/>
  <c r="C583" i="3"/>
  <c r="B583" i="3"/>
  <c r="A583" i="3"/>
  <c r="AD582" i="3"/>
  <c r="AC582" i="3"/>
  <c r="AB582" i="3"/>
  <c r="AA582" i="3"/>
  <c r="Z582" i="3"/>
  <c r="Y582" i="3"/>
  <c r="X582" i="3"/>
  <c r="W582" i="3"/>
  <c r="V582" i="3"/>
  <c r="U582" i="3"/>
  <c r="T582" i="3"/>
  <c r="R582" i="3"/>
  <c r="O582" i="3"/>
  <c r="M582" i="3"/>
  <c r="C582" i="3"/>
  <c r="B582" i="3"/>
  <c r="A582" i="3"/>
  <c r="AD581" i="3"/>
  <c r="AC581" i="3"/>
  <c r="AB581" i="3"/>
  <c r="AA581" i="3"/>
  <c r="Z581" i="3"/>
  <c r="Y581" i="3"/>
  <c r="X581" i="3"/>
  <c r="W581" i="3"/>
  <c r="V581" i="3"/>
  <c r="U581" i="3"/>
  <c r="T581" i="3"/>
  <c r="R581" i="3"/>
  <c r="O581" i="3"/>
  <c r="M581" i="3"/>
  <c r="C581" i="3"/>
  <c r="B581" i="3"/>
  <c r="A581" i="3"/>
  <c r="AD580" i="3"/>
  <c r="AC580" i="3"/>
  <c r="AB580" i="3"/>
  <c r="AA580" i="3"/>
  <c r="Z580" i="3"/>
  <c r="Y580" i="3"/>
  <c r="X580" i="3"/>
  <c r="W580" i="3"/>
  <c r="V580" i="3"/>
  <c r="U580" i="3"/>
  <c r="T580" i="3"/>
  <c r="R580" i="3"/>
  <c r="O580" i="3"/>
  <c r="M580" i="3"/>
  <c r="C580" i="3"/>
  <c r="B580" i="3"/>
  <c r="A580" i="3"/>
  <c r="AD579" i="3"/>
  <c r="AC579" i="3"/>
  <c r="AB579" i="3"/>
  <c r="AA579" i="3"/>
  <c r="Z579" i="3"/>
  <c r="Y579" i="3"/>
  <c r="X579" i="3"/>
  <c r="W579" i="3"/>
  <c r="V579" i="3"/>
  <c r="U579" i="3"/>
  <c r="T579" i="3"/>
  <c r="R579" i="3"/>
  <c r="O579" i="3"/>
  <c r="M579" i="3"/>
  <c r="C579" i="3"/>
  <c r="B579" i="3"/>
  <c r="A579" i="3"/>
  <c r="AD578" i="3"/>
  <c r="AC578" i="3"/>
  <c r="AB578" i="3"/>
  <c r="AA578" i="3"/>
  <c r="Z578" i="3"/>
  <c r="Y578" i="3"/>
  <c r="X578" i="3"/>
  <c r="W578" i="3"/>
  <c r="V578" i="3"/>
  <c r="U578" i="3"/>
  <c r="T578" i="3"/>
  <c r="R578" i="3"/>
  <c r="O578" i="3"/>
  <c r="M578" i="3"/>
  <c r="C578" i="3"/>
  <c r="B578" i="3"/>
  <c r="A578" i="3"/>
  <c r="AD577" i="3"/>
  <c r="AC577" i="3"/>
  <c r="AB577" i="3"/>
  <c r="AA577" i="3"/>
  <c r="Z577" i="3"/>
  <c r="Y577" i="3"/>
  <c r="X577" i="3"/>
  <c r="W577" i="3"/>
  <c r="V577" i="3"/>
  <c r="U577" i="3"/>
  <c r="T577" i="3"/>
  <c r="R577" i="3"/>
  <c r="O577" i="3"/>
  <c r="M577" i="3"/>
  <c r="C577" i="3"/>
  <c r="B577" i="3"/>
  <c r="A577" i="3"/>
  <c r="AD576" i="3"/>
  <c r="AC576" i="3"/>
  <c r="AB576" i="3"/>
  <c r="AA576" i="3"/>
  <c r="Z576" i="3"/>
  <c r="Y576" i="3"/>
  <c r="X576" i="3"/>
  <c r="W576" i="3"/>
  <c r="V576" i="3"/>
  <c r="U576" i="3"/>
  <c r="T576" i="3"/>
  <c r="R576" i="3"/>
  <c r="O576" i="3"/>
  <c r="M576" i="3"/>
  <c r="C576" i="3"/>
  <c r="B576" i="3"/>
  <c r="A576" i="3"/>
  <c r="AD575" i="3"/>
  <c r="AC575" i="3"/>
  <c r="AB575" i="3"/>
  <c r="AA575" i="3"/>
  <c r="Z575" i="3"/>
  <c r="Y575" i="3"/>
  <c r="X575" i="3"/>
  <c r="W575" i="3"/>
  <c r="V575" i="3"/>
  <c r="U575" i="3"/>
  <c r="T575" i="3"/>
  <c r="R575" i="3"/>
  <c r="O575" i="3"/>
  <c r="M575" i="3"/>
  <c r="C575" i="3"/>
  <c r="B575" i="3"/>
  <c r="A575" i="3"/>
  <c r="AD574" i="3"/>
  <c r="AC574" i="3"/>
  <c r="AB574" i="3"/>
  <c r="AA574" i="3"/>
  <c r="Z574" i="3"/>
  <c r="Y574" i="3"/>
  <c r="X574" i="3"/>
  <c r="W574" i="3"/>
  <c r="V574" i="3"/>
  <c r="U574" i="3"/>
  <c r="T574" i="3"/>
  <c r="R574" i="3"/>
  <c r="O574" i="3"/>
  <c r="M574" i="3"/>
  <c r="C574" i="3"/>
  <c r="B574" i="3"/>
  <c r="A574" i="3"/>
  <c r="AD573" i="3"/>
  <c r="AC573" i="3"/>
  <c r="AB573" i="3"/>
  <c r="AA573" i="3"/>
  <c r="Z573" i="3"/>
  <c r="Y573" i="3"/>
  <c r="X573" i="3"/>
  <c r="W573" i="3"/>
  <c r="V573" i="3"/>
  <c r="U573" i="3"/>
  <c r="T573" i="3"/>
  <c r="R573" i="3"/>
  <c r="O573" i="3"/>
  <c r="M573" i="3"/>
  <c r="C573" i="3"/>
  <c r="B573" i="3"/>
  <c r="A573" i="3"/>
  <c r="AD572" i="3"/>
  <c r="AC572" i="3"/>
  <c r="AB572" i="3"/>
  <c r="AA572" i="3"/>
  <c r="Z572" i="3"/>
  <c r="Y572" i="3"/>
  <c r="X572" i="3"/>
  <c r="W572" i="3"/>
  <c r="V572" i="3"/>
  <c r="U572" i="3"/>
  <c r="T572" i="3"/>
  <c r="R572" i="3"/>
  <c r="O572" i="3"/>
  <c r="M572" i="3"/>
  <c r="C572" i="3"/>
  <c r="B572" i="3"/>
  <c r="A572" i="3"/>
  <c r="AD571" i="3"/>
  <c r="AC571" i="3"/>
  <c r="AB571" i="3"/>
  <c r="AA571" i="3"/>
  <c r="Z571" i="3"/>
  <c r="Y571" i="3"/>
  <c r="X571" i="3"/>
  <c r="W571" i="3"/>
  <c r="V571" i="3"/>
  <c r="U571" i="3"/>
  <c r="T571" i="3"/>
  <c r="R571" i="3"/>
  <c r="O571" i="3"/>
  <c r="M571" i="3"/>
  <c r="C571" i="3"/>
  <c r="B571" i="3"/>
  <c r="A571" i="3"/>
  <c r="AD570" i="3"/>
  <c r="AC570" i="3"/>
  <c r="AB570" i="3"/>
  <c r="AA570" i="3"/>
  <c r="Z570" i="3"/>
  <c r="Y570" i="3"/>
  <c r="X570" i="3"/>
  <c r="W570" i="3"/>
  <c r="V570" i="3"/>
  <c r="U570" i="3"/>
  <c r="T570" i="3"/>
  <c r="R570" i="3"/>
  <c r="O570" i="3"/>
  <c r="M570" i="3"/>
  <c r="C570" i="3"/>
  <c r="B570" i="3"/>
  <c r="A570" i="3"/>
  <c r="AD569" i="3"/>
  <c r="AC569" i="3"/>
  <c r="AB569" i="3"/>
  <c r="AA569" i="3"/>
  <c r="Z569" i="3"/>
  <c r="Y569" i="3"/>
  <c r="X569" i="3"/>
  <c r="W569" i="3"/>
  <c r="V569" i="3"/>
  <c r="U569" i="3"/>
  <c r="T569" i="3"/>
  <c r="R569" i="3"/>
  <c r="O569" i="3"/>
  <c r="M569" i="3"/>
  <c r="C569" i="3"/>
  <c r="B569" i="3"/>
  <c r="A569" i="3"/>
  <c r="AD568" i="3"/>
  <c r="AC568" i="3"/>
  <c r="AB568" i="3"/>
  <c r="AA568" i="3"/>
  <c r="Z568" i="3"/>
  <c r="Y568" i="3"/>
  <c r="X568" i="3"/>
  <c r="W568" i="3"/>
  <c r="V568" i="3"/>
  <c r="U568" i="3"/>
  <c r="T568" i="3"/>
  <c r="R568" i="3"/>
  <c r="O568" i="3"/>
  <c r="M568" i="3"/>
  <c r="C568" i="3"/>
  <c r="B568" i="3"/>
  <c r="A568" i="3"/>
  <c r="AD567" i="3"/>
  <c r="AC567" i="3"/>
  <c r="AB567" i="3"/>
  <c r="AA567" i="3"/>
  <c r="Z567" i="3"/>
  <c r="Y567" i="3"/>
  <c r="X567" i="3"/>
  <c r="W567" i="3"/>
  <c r="V567" i="3"/>
  <c r="U567" i="3"/>
  <c r="T567" i="3"/>
  <c r="R567" i="3"/>
  <c r="O567" i="3"/>
  <c r="M567" i="3"/>
  <c r="C567" i="3"/>
  <c r="B567" i="3"/>
  <c r="A567" i="3"/>
  <c r="AD566" i="3"/>
  <c r="AC566" i="3"/>
  <c r="AB566" i="3"/>
  <c r="AA566" i="3"/>
  <c r="Z566" i="3"/>
  <c r="Y566" i="3"/>
  <c r="X566" i="3"/>
  <c r="W566" i="3"/>
  <c r="V566" i="3"/>
  <c r="U566" i="3"/>
  <c r="T566" i="3"/>
  <c r="R566" i="3"/>
  <c r="O566" i="3"/>
  <c r="M566" i="3"/>
  <c r="C566" i="3"/>
  <c r="B566" i="3"/>
  <c r="A566" i="3"/>
  <c r="AD565" i="3"/>
  <c r="AC565" i="3"/>
  <c r="AB565" i="3"/>
  <c r="AA565" i="3"/>
  <c r="Z565" i="3"/>
  <c r="Y565" i="3"/>
  <c r="X565" i="3"/>
  <c r="W565" i="3"/>
  <c r="V565" i="3"/>
  <c r="U565" i="3"/>
  <c r="T565" i="3"/>
  <c r="R565" i="3"/>
  <c r="O565" i="3"/>
  <c r="M565" i="3"/>
  <c r="C565" i="3"/>
  <c r="B565" i="3"/>
  <c r="A565" i="3"/>
  <c r="AD564" i="3"/>
  <c r="AC564" i="3"/>
  <c r="AB564" i="3"/>
  <c r="AA564" i="3"/>
  <c r="Z564" i="3"/>
  <c r="Y564" i="3"/>
  <c r="X564" i="3"/>
  <c r="W564" i="3"/>
  <c r="V564" i="3"/>
  <c r="U564" i="3"/>
  <c r="T564" i="3"/>
  <c r="R564" i="3"/>
  <c r="O564" i="3"/>
  <c r="M564" i="3"/>
  <c r="C564" i="3"/>
  <c r="B564" i="3"/>
  <c r="A564" i="3"/>
  <c r="AD563" i="3"/>
  <c r="AC563" i="3"/>
  <c r="AB563" i="3"/>
  <c r="AA563" i="3"/>
  <c r="Z563" i="3"/>
  <c r="Y563" i="3"/>
  <c r="X563" i="3"/>
  <c r="W563" i="3"/>
  <c r="V563" i="3"/>
  <c r="U563" i="3"/>
  <c r="T563" i="3"/>
  <c r="R563" i="3"/>
  <c r="O563" i="3"/>
  <c r="M563" i="3"/>
  <c r="C563" i="3"/>
  <c r="B563" i="3"/>
  <c r="A563" i="3"/>
  <c r="AD562" i="3"/>
  <c r="AC562" i="3"/>
  <c r="AB562" i="3"/>
  <c r="AA562" i="3"/>
  <c r="Z562" i="3"/>
  <c r="Y562" i="3"/>
  <c r="X562" i="3"/>
  <c r="W562" i="3"/>
  <c r="V562" i="3"/>
  <c r="U562" i="3"/>
  <c r="T562" i="3"/>
  <c r="R562" i="3"/>
  <c r="O562" i="3"/>
  <c r="M562" i="3"/>
  <c r="C562" i="3"/>
  <c r="B562" i="3"/>
  <c r="A562" i="3"/>
  <c r="AD561" i="3"/>
  <c r="AC561" i="3"/>
  <c r="AB561" i="3"/>
  <c r="AA561" i="3"/>
  <c r="Z561" i="3"/>
  <c r="Y561" i="3"/>
  <c r="X561" i="3"/>
  <c r="W561" i="3"/>
  <c r="V561" i="3"/>
  <c r="U561" i="3"/>
  <c r="T561" i="3"/>
  <c r="R561" i="3"/>
  <c r="O561" i="3"/>
  <c r="M561" i="3"/>
  <c r="C561" i="3"/>
  <c r="B561" i="3"/>
  <c r="A561" i="3"/>
  <c r="AD560" i="3"/>
  <c r="AC560" i="3"/>
  <c r="AB560" i="3"/>
  <c r="AA560" i="3"/>
  <c r="Z560" i="3"/>
  <c r="Y560" i="3"/>
  <c r="X560" i="3"/>
  <c r="W560" i="3"/>
  <c r="V560" i="3"/>
  <c r="U560" i="3"/>
  <c r="T560" i="3"/>
  <c r="R560" i="3"/>
  <c r="O560" i="3"/>
  <c r="M560" i="3"/>
  <c r="C560" i="3"/>
  <c r="B560" i="3"/>
  <c r="A560" i="3"/>
  <c r="AD559" i="3"/>
  <c r="AC559" i="3"/>
  <c r="AB559" i="3"/>
  <c r="AA559" i="3"/>
  <c r="Z559" i="3"/>
  <c r="Y559" i="3"/>
  <c r="X559" i="3"/>
  <c r="W559" i="3"/>
  <c r="V559" i="3"/>
  <c r="U559" i="3"/>
  <c r="T559" i="3"/>
  <c r="R559" i="3"/>
  <c r="O559" i="3"/>
  <c r="M559" i="3"/>
  <c r="C559" i="3"/>
  <c r="B559" i="3"/>
  <c r="A559" i="3"/>
  <c r="AD558" i="3"/>
  <c r="AC558" i="3"/>
  <c r="AB558" i="3"/>
  <c r="AA558" i="3"/>
  <c r="Z558" i="3"/>
  <c r="Y558" i="3"/>
  <c r="X558" i="3"/>
  <c r="W558" i="3"/>
  <c r="V558" i="3"/>
  <c r="U558" i="3"/>
  <c r="T558" i="3"/>
  <c r="R558" i="3"/>
  <c r="O558" i="3"/>
  <c r="M558" i="3"/>
  <c r="C558" i="3"/>
  <c r="B558" i="3"/>
  <c r="A558" i="3"/>
  <c r="AD557" i="3"/>
  <c r="AC557" i="3"/>
  <c r="AB557" i="3"/>
  <c r="AA557" i="3"/>
  <c r="Z557" i="3"/>
  <c r="Y557" i="3"/>
  <c r="X557" i="3"/>
  <c r="W557" i="3"/>
  <c r="V557" i="3"/>
  <c r="U557" i="3"/>
  <c r="T557" i="3"/>
  <c r="R557" i="3"/>
  <c r="O557" i="3"/>
  <c r="M557" i="3"/>
  <c r="C557" i="3"/>
  <c r="B557" i="3"/>
  <c r="A557" i="3"/>
  <c r="AD556" i="3"/>
  <c r="AC556" i="3"/>
  <c r="AB556" i="3"/>
  <c r="AA556" i="3"/>
  <c r="Z556" i="3"/>
  <c r="Y556" i="3"/>
  <c r="X556" i="3"/>
  <c r="W556" i="3"/>
  <c r="V556" i="3"/>
  <c r="U556" i="3"/>
  <c r="T556" i="3"/>
  <c r="R556" i="3"/>
  <c r="O556" i="3"/>
  <c r="M556" i="3"/>
  <c r="C556" i="3"/>
  <c r="B556" i="3"/>
  <c r="A556" i="3"/>
  <c r="AD555" i="3"/>
  <c r="AC555" i="3"/>
  <c r="AB555" i="3"/>
  <c r="AA555" i="3"/>
  <c r="Z555" i="3"/>
  <c r="Y555" i="3"/>
  <c r="X555" i="3"/>
  <c r="W555" i="3"/>
  <c r="V555" i="3"/>
  <c r="U555" i="3"/>
  <c r="T555" i="3"/>
  <c r="R555" i="3"/>
  <c r="O555" i="3"/>
  <c r="M555" i="3"/>
  <c r="C555" i="3"/>
  <c r="B555" i="3"/>
  <c r="A555" i="3"/>
  <c r="AD554" i="3"/>
  <c r="AC554" i="3"/>
  <c r="AB554" i="3"/>
  <c r="AA554" i="3"/>
  <c r="Z554" i="3"/>
  <c r="Y554" i="3"/>
  <c r="X554" i="3"/>
  <c r="W554" i="3"/>
  <c r="V554" i="3"/>
  <c r="U554" i="3"/>
  <c r="T554" i="3"/>
  <c r="R554" i="3"/>
  <c r="O554" i="3"/>
  <c r="M554" i="3"/>
  <c r="C554" i="3"/>
  <c r="B554" i="3"/>
  <c r="A554" i="3"/>
  <c r="AD553" i="3"/>
  <c r="AC553" i="3"/>
  <c r="AB553" i="3"/>
  <c r="AA553" i="3"/>
  <c r="Z553" i="3"/>
  <c r="Y553" i="3"/>
  <c r="X553" i="3"/>
  <c r="W553" i="3"/>
  <c r="V553" i="3"/>
  <c r="U553" i="3"/>
  <c r="T553" i="3"/>
  <c r="R553" i="3"/>
  <c r="O553" i="3"/>
  <c r="M553" i="3"/>
  <c r="C553" i="3"/>
  <c r="B553" i="3"/>
  <c r="A553" i="3"/>
  <c r="AD552" i="3"/>
  <c r="AC552" i="3"/>
  <c r="AB552" i="3"/>
  <c r="AA552" i="3"/>
  <c r="Z552" i="3"/>
  <c r="Y552" i="3"/>
  <c r="X552" i="3"/>
  <c r="W552" i="3"/>
  <c r="V552" i="3"/>
  <c r="U552" i="3"/>
  <c r="T552" i="3"/>
  <c r="R552" i="3"/>
  <c r="O552" i="3"/>
  <c r="M552" i="3"/>
  <c r="C552" i="3"/>
  <c r="B552" i="3"/>
  <c r="A552" i="3"/>
  <c r="AD551" i="3"/>
  <c r="AC551" i="3"/>
  <c r="AB551" i="3"/>
  <c r="AA551" i="3"/>
  <c r="Z551" i="3"/>
  <c r="Y551" i="3"/>
  <c r="X551" i="3"/>
  <c r="W551" i="3"/>
  <c r="V551" i="3"/>
  <c r="U551" i="3"/>
  <c r="T551" i="3"/>
  <c r="R551" i="3"/>
  <c r="O551" i="3"/>
  <c r="M551" i="3"/>
  <c r="C551" i="3"/>
  <c r="B551" i="3"/>
  <c r="A551" i="3"/>
  <c r="AD550" i="3"/>
  <c r="AC550" i="3"/>
  <c r="AB550" i="3"/>
  <c r="AA550" i="3"/>
  <c r="Z550" i="3"/>
  <c r="Y550" i="3"/>
  <c r="X550" i="3"/>
  <c r="W550" i="3"/>
  <c r="V550" i="3"/>
  <c r="U550" i="3"/>
  <c r="T550" i="3"/>
  <c r="R550" i="3"/>
  <c r="O550" i="3"/>
  <c r="M550" i="3"/>
  <c r="C550" i="3"/>
  <c r="B550" i="3"/>
  <c r="A550" i="3"/>
  <c r="AD549" i="3"/>
  <c r="AC549" i="3"/>
  <c r="AB549" i="3"/>
  <c r="AA549" i="3"/>
  <c r="Z549" i="3"/>
  <c r="Y549" i="3"/>
  <c r="X549" i="3"/>
  <c r="W549" i="3"/>
  <c r="V549" i="3"/>
  <c r="U549" i="3"/>
  <c r="T549" i="3"/>
  <c r="R549" i="3"/>
  <c r="O549" i="3"/>
  <c r="M549" i="3"/>
  <c r="C549" i="3"/>
  <c r="B549" i="3"/>
  <c r="A549" i="3"/>
  <c r="AD548" i="3"/>
  <c r="AC548" i="3"/>
  <c r="AB548" i="3"/>
  <c r="AA548" i="3"/>
  <c r="Z548" i="3"/>
  <c r="Y548" i="3"/>
  <c r="X548" i="3"/>
  <c r="W548" i="3"/>
  <c r="V548" i="3"/>
  <c r="U548" i="3"/>
  <c r="T548" i="3"/>
  <c r="R548" i="3"/>
  <c r="O548" i="3"/>
  <c r="M548" i="3"/>
  <c r="C548" i="3"/>
  <c r="B548" i="3"/>
  <c r="A548" i="3"/>
  <c r="AD547" i="3"/>
  <c r="AC547" i="3"/>
  <c r="AB547" i="3"/>
  <c r="AA547" i="3"/>
  <c r="Z547" i="3"/>
  <c r="Y547" i="3"/>
  <c r="X547" i="3"/>
  <c r="W547" i="3"/>
  <c r="V547" i="3"/>
  <c r="U547" i="3"/>
  <c r="T547" i="3"/>
  <c r="R547" i="3"/>
  <c r="O547" i="3"/>
  <c r="M547" i="3"/>
  <c r="C547" i="3"/>
  <c r="B547" i="3"/>
  <c r="A547" i="3"/>
  <c r="AD546" i="3"/>
  <c r="AC546" i="3"/>
  <c r="AB546" i="3"/>
  <c r="AA546" i="3"/>
  <c r="Z546" i="3"/>
  <c r="Y546" i="3"/>
  <c r="X546" i="3"/>
  <c r="W546" i="3"/>
  <c r="V546" i="3"/>
  <c r="U546" i="3"/>
  <c r="T546" i="3"/>
  <c r="R546" i="3"/>
  <c r="O546" i="3"/>
  <c r="M546" i="3"/>
  <c r="C546" i="3"/>
  <c r="B546" i="3"/>
  <c r="A546" i="3"/>
  <c r="AD545" i="3"/>
  <c r="AC545" i="3"/>
  <c r="AB545" i="3"/>
  <c r="AA545" i="3"/>
  <c r="Z545" i="3"/>
  <c r="Y545" i="3"/>
  <c r="X545" i="3"/>
  <c r="W545" i="3"/>
  <c r="V545" i="3"/>
  <c r="U545" i="3"/>
  <c r="T545" i="3"/>
  <c r="R545" i="3"/>
  <c r="O545" i="3"/>
  <c r="M545" i="3"/>
  <c r="C545" i="3"/>
  <c r="B545" i="3"/>
  <c r="A545" i="3"/>
  <c r="AD544" i="3"/>
  <c r="AC544" i="3"/>
  <c r="AB544" i="3"/>
  <c r="AA544" i="3"/>
  <c r="Z544" i="3"/>
  <c r="Y544" i="3"/>
  <c r="X544" i="3"/>
  <c r="W544" i="3"/>
  <c r="V544" i="3"/>
  <c r="U544" i="3"/>
  <c r="T544" i="3"/>
  <c r="R544" i="3"/>
  <c r="O544" i="3"/>
  <c r="M544" i="3"/>
  <c r="C544" i="3"/>
  <c r="B544" i="3"/>
  <c r="A544" i="3"/>
  <c r="AD543" i="3"/>
  <c r="AC543" i="3"/>
  <c r="AB543" i="3"/>
  <c r="AA543" i="3"/>
  <c r="Z543" i="3"/>
  <c r="Y543" i="3"/>
  <c r="X543" i="3"/>
  <c r="W543" i="3"/>
  <c r="V543" i="3"/>
  <c r="U543" i="3"/>
  <c r="T543" i="3"/>
  <c r="R543" i="3"/>
  <c r="O543" i="3"/>
  <c r="M543" i="3"/>
  <c r="C543" i="3"/>
  <c r="B543" i="3"/>
  <c r="A543" i="3"/>
  <c r="AD542" i="3"/>
  <c r="AC542" i="3"/>
  <c r="AB542" i="3"/>
  <c r="AA542" i="3"/>
  <c r="Z542" i="3"/>
  <c r="Y542" i="3"/>
  <c r="X542" i="3"/>
  <c r="W542" i="3"/>
  <c r="V542" i="3"/>
  <c r="U542" i="3"/>
  <c r="T542" i="3"/>
  <c r="R542" i="3"/>
  <c r="O542" i="3"/>
  <c r="M542" i="3"/>
  <c r="C542" i="3"/>
  <c r="B542" i="3"/>
  <c r="A542" i="3"/>
  <c r="AD541" i="3"/>
  <c r="AC541" i="3"/>
  <c r="AB541" i="3"/>
  <c r="AA541" i="3"/>
  <c r="Z541" i="3"/>
  <c r="Y541" i="3"/>
  <c r="X541" i="3"/>
  <c r="W541" i="3"/>
  <c r="V541" i="3"/>
  <c r="U541" i="3"/>
  <c r="T541" i="3"/>
  <c r="R541" i="3"/>
  <c r="O541" i="3"/>
  <c r="M541" i="3"/>
  <c r="C541" i="3"/>
  <c r="B541" i="3"/>
  <c r="A541" i="3"/>
  <c r="AD540" i="3"/>
  <c r="AC540" i="3"/>
  <c r="AB540" i="3"/>
  <c r="AA540" i="3"/>
  <c r="Z540" i="3"/>
  <c r="Y540" i="3"/>
  <c r="X540" i="3"/>
  <c r="W540" i="3"/>
  <c r="V540" i="3"/>
  <c r="U540" i="3"/>
  <c r="T540" i="3"/>
  <c r="R540" i="3"/>
  <c r="O540" i="3"/>
  <c r="M540" i="3"/>
  <c r="C540" i="3"/>
  <c r="B540" i="3"/>
  <c r="A540" i="3"/>
  <c r="AD539" i="3"/>
  <c r="AC539" i="3"/>
  <c r="AB539" i="3"/>
  <c r="AA539" i="3"/>
  <c r="Z539" i="3"/>
  <c r="Y539" i="3"/>
  <c r="X539" i="3"/>
  <c r="W539" i="3"/>
  <c r="V539" i="3"/>
  <c r="U539" i="3"/>
  <c r="T539" i="3"/>
  <c r="R539" i="3"/>
  <c r="O539" i="3"/>
  <c r="M539" i="3"/>
  <c r="C539" i="3"/>
  <c r="B539" i="3"/>
  <c r="A539" i="3"/>
  <c r="AD538" i="3"/>
  <c r="AC538" i="3"/>
  <c r="AB538" i="3"/>
  <c r="AA538" i="3"/>
  <c r="Z538" i="3"/>
  <c r="Y538" i="3"/>
  <c r="X538" i="3"/>
  <c r="W538" i="3"/>
  <c r="V538" i="3"/>
  <c r="U538" i="3"/>
  <c r="T538" i="3"/>
  <c r="R538" i="3"/>
  <c r="O538" i="3"/>
  <c r="M538" i="3"/>
  <c r="C538" i="3"/>
  <c r="B538" i="3"/>
  <c r="A538" i="3"/>
  <c r="AD537" i="3"/>
  <c r="AC537" i="3"/>
  <c r="AB537" i="3"/>
  <c r="AA537" i="3"/>
  <c r="Z537" i="3"/>
  <c r="Y537" i="3"/>
  <c r="X537" i="3"/>
  <c r="W537" i="3"/>
  <c r="V537" i="3"/>
  <c r="U537" i="3"/>
  <c r="T537" i="3"/>
  <c r="R537" i="3"/>
  <c r="O537" i="3"/>
  <c r="M537" i="3"/>
  <c r="C537" i="3"/>
  <c r="B537" i="3"/>
  <c r="A537" i="3"/>
  <c r="AD536" i="3"/>
  <c r="AC536" i="3"/>
  <c r="AB536" i="3"/>
  <c r="AA536" i="3"/>
  <c r="Z536" i="3"/>
  <c r="Y536" i="3"/>
  <c r="X536" i="3"/>
  <c r="W536" i="3"/>
  <c r="V536" i="3"/>
  <c r="U536" i="3"/>
  <c r="T536" i="3"/>
  <c r="R536" i="3"/>
  <c r="O536" i="3"/>
  <c r="M536" i="3"/>
  <c r="C536" i="3"/>
  <c r="B536" i="3"/>
  <c r="A536" i="3"/>
  <c r="AD535" i="3"/>
  <c r="AC535" i="3"/>
  <c r="AB535" i="3"/>
  <c r="AA535" i="3"/>
  <c r="Z535" i="3"/>
  <c r="Y535" i="3"/>
  <c r="X535" i="3"/>
  <c r="W535" i="3"/>
  <c r="V535" i="3"/>
  <c r="U535" i="3"/>
  <c r="T535" i="3"/>
  <c r="R535" i="3"/>
  <c r="O535" i="3"/>
  <c r="M535" i="3"/>
  <c r="C535" i="3"/>
  <c r="B535" i="3"/>
  <c r="A535" i="3"/>
  <c r="AD534" i="3"/>
  <c r="AC534" i="3"/>
  <c r="AB534" i="3"/>
  <c r="AA534" i="3"/>
  <c r="Z534" i="3"/>
  <c r="Y534" i="3"/>
  <c r="X534" i="3"/>
  <c r="W534" i="3"/>
  <c r="V534" i="3"/>
  <c r="U534" i="3"/>
  <c r="T534" i="3"/>
  <c r="R534" i="3"/>
  <c r="O534" i="3"/>
  <c r="M534" i="3"/>
  <c r="C534" i="3"/>
  <c r="B534" i="3"/>
  <c r="A534" i="3"/>
  <c r="AD533" i="3"/>
  <c r="AC533" i="3"/>
  <c r="AB533" i="3"/>
  <c r="AA533" i="3"/>
  <c r="Z533" i="3"/>
  <c r="Y533" i="3"/>
  <c r="X533" i="3"/>
  <c r="W533" i="3"/>
  <c r="V533" i="3"/>
  <c r="U533" i="3"/>
  <c r="T533" i="3"/>
  <c r="R533" i="3"/>
  <c r="O533" i="3"/>
  <c r="M533" i="3"/>
  <c r="C533" i="3"/>
  <c r="B533" i="3"/>
  <c r="A533" i="3"/>
  <c r="AD532" i="3"/>
  <c r="AC532" i="3"/>
  <c r="AB532" i="3"/>
  <c r="AA532" i="3"/>
  <c r="Z532" i="3"/>
  <c r="Y532" i="3"/>
  <c r="X532" i="3"/>
  <c r="W532" i="3"/>
  <c r="V532" i="3"/>
  <c r="U532" i="3"/>
  <c r="T532" i="3"/>
  <c r="R532" i="3"/>
  <c r="O532" i="3"/>
  <c r="M532" i="3"/>
  <c r="C532" i="3"/>
  <c r="B532" i="3"/>
  <c r="A532" i="3"/>
  <c r="AD531" i="3"/>
  <c r="AC531" i="3"/>
  <c r="AB531" i="3"/>
  <c r="AA531" i="3"/>
  <c r="Z531" i="3"/>
  <c r="Y531" i="3"/>
  <c r="X531" i="3"/>
  <c r="W531" i="3"/>
  <c r="V531" i="3"/>
  <c r="U531" i="3"/>
  <c r="T531" i="3"/>
  <c r="R531" i="3"/>
  <c r="O531" i="3"/>
  <c r="M531" i="3"/>
  <c r="C531" i="3"/>
  <c r="B531" i="3"/>
  <c r="A531" i="3"/>
  <c r="AD530" i="3"/>
  <c r="AC530" i="3"/>
  <c r="AB530" i="3"/>
  <c r="AA530" i="3"/>
  <c r="Z530" i="3"/>
  <c r="Y530" i="3"/>
  <c r="X530" i="3"/>
  <c r="W530" i="3"/>
  <c r="V530" i="3"/>
  <c r="U530" i="3"/>
  <c r="T530" i="3"/>
  <c r="R530" i="3"/>
  <c r="O530" i="3"/>
  <c r="M530" i="3"/>
  <c r="C530" i="3"/>
  <c r="B530" i="3"/>
  <c r="A530" i="3"/>
  <c r="AD529" i="3"/>
  <c r="AC529" i="3"/>
  <c r="AB529" i="3"/>
  <c r="AA529" i="3"/>
  <c r="Z529" i="3"/>
  <c r="Y529" i="3"/>
  <c r="X529" i="3"/>
  <c r="W529" i="3"/>
  <c r="V529" i="3"/>
  <c r="U529" i="3"/>
  <c r="T529" i="3"/>
  <c r="R529" i="3"/>
  <c r="O529" i="3"/>
  <c r="M529" i="3"/>
  <c r="C529" i="3"/>
  <c r="B529" i="3"/>
  <c r="A529" i="3"/>
  <c r="AD528" i="3"/>
  <c r="AC528" i="3"/>
  <c r="AB528" i="3"/>
  <c r="AA528" i="3"/>
  <c r="Z528" i="3"/>
  <c r="Y528" i="3"/>
  <c r="X528" i="3"/>
  <c r="W528" i="3"/>
  <c r="V528" i="3"/>
  <c r="U528" i="3"/>
  <c r="T528" i="3"/>
  <c r="R528" i="3"/>
  <c r="O528" i="3"/>
  <c r="M528" i="3"/>
  <c r="C528" i="3"/>
  <c r="B528" i="3"/>
  <c r="A528" i="3"/>
  <c r="AD527" i="3"/>
  <c r="AC527" i="3"/>
  <c r="AB527" i="3"/>
  <c r="AA527" i="3"/>
  <c r="Z527" i="3"/>
  <c r="Y527" i="3"/>
  <c r="X527" i="3"/>
  <c r="W527" i="3"/>
  <c r="V527" i="3"/>
  <c r="U527" i="3"/>
  <c r="T527" i="3"/>
  <c r="R527" i="3"/>
  <c r="O527" i="3"/>
  <c r="M527" i="3"/>
  <c r="C527" i="3"/>
  <c r="B527" i="3"/>
  <c r="A527" i="3"/>
  <c r="AD526" i="3"/>
  <c r="AC526" i="3"/>
  <c r="AB526" i="3"/>
  <c r="AA526" i="3"/>
  <c r="Z526" i="3"/>
  <c r="Y526" i="3"/>
  <c r="X526" i="3"/>
  <c r="W526" i="3"/>
  <c r="V526" i="3"/>
  <c r="U526" i="3"/>
  <c r="T526" i="3"/>
  <c r="R526" i="3"/>
  <c r="O526" i="3"/>
  <c r="M526" i="3"/>
  <c r="C526" i="3"/>
  <c r="B526" i="3"/>
  <c r="A526" i="3"/>
  <c r="AD525" i="3"/>
  <c r="AC525" i="3"/>
  <c r="AB525" i="3"/>
  <c r="AA525" i="3"/>
  <c r="Z525" i="3"/>
  <c r="Y525" i="3"/>
  <c r="X525" i="3"/>
  <c r="W525" i="3"/>
  <c r="V525" i="3"/>
  <c r="U525" i="3"/>
  <c r="T525" i="3"/>
  <c r="R525" i="3"/>
  <c r="O525" i="3"/>
  <c r="M525" i="3"/>
  <c r="C525" i="3"/>
  <c r="B525" i="3"/>
  <c r="A525" i="3"/>
  <c r="AD524" i="3"/>
  <c r="AC524" i="3"/>
  <c r="AB524" i="3"/>
  <c r="AA524" i="3"/>
  <c r="Z524" i="3"/>
  <c r="Y524" i="3"/>
  <c r="X524" i="3"/>
  <c r="W524" i="3"/>
  <c r="V524" i="3"/>
  <c r="U524" i="3"/>
  <c r="T524" i="3"/>
  <c r="R524" i="3"/>
  <c r="O524" i="3"/>
  <c r="M524" i="3"/>
  <c r="C524" i="3"/>
  <c r="B524" i="3"/>
  <c r="A524" i="3"/>
  <c r="AD523" i="3"/>
  <c r="AC523" i="3"/>
  <c r="AB523" i="3"/>
  <c r="AA523" i="3"/>
  <c r="Z523" i="3"/>
  <c r="Y523" i="3"/>
  <c r="X523" i="3"/>
  <c r="W523" i="3"/>
  <c r="V523" i="3"/>
  <c r="U523" i="3"/>
  <c r="T523" i="3"/>
  <c r="R523" i="3"/>
  <c r="O523" i="3"/>
  <c r="M523" i="3"/>
  <c r="C523" i="3"/>
  <c r="B523" i="3"/>
  <c r="A523" i="3"/>
  <c r="AD522" i="3"/>
  <c r="AC522" i="3"/>
  <c r="AB522" i="3"/>
  <c r="AA522" i="3"/>
  <c r="Z522" i="3"/>
  <c r="Y522" i="3"/>
  <c r="X522" i="3"/>
  <c r="W522" i="3"/>
  <c r="V522" i="3"/>
  <c r="U522" i="3"/>
  <c r="T522" i="3"/>
  <c r="R522" i="3"/>
  <c r="O522" i="3"/>
  <c r="M522" i="3"/>
  <c r="C522" i="3"/>
  <c r="B522" i="3"/>
  <c r="A522" i="3"/>
  <c r="AD521" i="3"/>
  <c r="AC521" i="3"/>
  <c r="AB521" i="3"/>
  <c r="AA521" i="3"/>
  <c r="Z521" i="3"/>
  <c r="Y521" i="3"/>
  <c r="X521" i="3"/>
  <c r="W521" i="3"/>
  <c r="V521" i="3"/>
  <c r="U521" i="3"/>
  <c r="T521" i="3"/>
  <c r="R521" i="3"/>
  <c r="O521" i="3"/>
  <c r="M521" i="3"/>
  <c r="C521" i="3"/>
  <c r="B521" i="3"/>
  <c r="A521" i="3"/>
  <c r="AD520" i="3"/>
  <c r="AC520" i="3"/>
  <c r="AB520" i="3"/>
  <c r="AA520" i="3"/>
  <c r="Z520" i="3"/>
  <c r="Y520" i="3"/>
  <c r="X520" i="3"/>
  <c r="W520" i="3"/>
  <c r="V520" i="3"/>
  <c r="U520" i="3"/>
  <c r="T520" i="3"/>
  <c r="R520" i="3"/>
  <c r="O520" i="3"/>
  <c r="M520" i="3"/>
  <c r="C520" i="3"/>
  <c r="B520" i="3"/>
  <c r="A520" i="3"/>
  <c r="AD519" i="3"/>
  <c r="AC519" i="3"/>
  <c r="AB519" i="3"/>
  <c r="AA519" i="3"/>
  <c r="Z519" i="3"/>
  <c r="Y519" i="3"/>
  <c r="X519" i="3"/>
  <c r="W519" i="3"/>
  <c r="V519" i="3"/>
  <c r="U519" i="3"/>
  <c r="T519" i="3"/>
  <c r="R519" i="3"/>
  <c r="O519" i="3"/>
  <c r="M519" i="3"/>
  <c r="C519" i="3"/>
  <c r="B519" i="3"/>
  <c r="A519" i="3"/>
  <c r="AD518" i="3"/>
  <c r="AC518" i="3"/>
  <c r="AB518" i="3"/>
  <c r="AA518" i="3"/>
  <c r="Z518" i="3"/>
  <c r="Y518" i="3"/>
  <c r="X518" i="3"/>
  <c r="W518" i="3"/>
  <c r="V518" i="3"/>
  <c r="U518" i="3"/>
  <c r="T518" i="3"/>
  <c r="R518" i="3"/>
  <c r="O518" i="3"/>
  <c r="M518" i="3"/>
  <c r="C518" i="3"/>
  <c r="B518" i="3"/>
  <c r="A518" i="3"/>
  <c r="AD517" i="3"/>
  <c r="AC517" i="3"/>
  <c r="AB517" i="3"/>
  <c r="AA517" i="3"/>
  <c r="Z517" i="3"/>
  <c r="Y517" i="3"/>
  <c r="X517" i="3"/>
  <c r="W517" i="3"/>
  <c r="V517" i="3"/>
  <c r="U517" i="3"/>
  <c r="T517" i="3"/>
  <c r="R517" i="3"/>
  <c r="O517" i="3"/>
  <c r="M517" i="3"/>
  <c r="C517" i="3"/>
  <c r="B517" i="3"/>
  <c r="A517" i="3"/>
  <c r="AD516" i="3"/>
  <c r="AC516" i="3"/>
  <c r="AB516" i="3"/>
  <c r="AA516" i="3"/>
  <c r="Z516" i="3"/>
  <c r="Y516" i="3"/>
  <c r="X516" i="3"/>
  <c r="W516" i="3"/>
  <c r="V516" i="3"/>
  <c r="U516" i="3"/>
  <c r="T516" i="3"/>
  <c r="R516" i="3"/>
  <c r="O516" i="3"/>
  <c r="M516" i="3"/>
  <c r="C516" i="3"/>
  <c r="B516" i="3"/>
  <c r="A516" i="3"/>
  <c r="AD515" i="3"/>
  <c r="AC515" i="3"/>
  <c r="AB515" i="3"/>
  <c r="AA515" i="3"/>
  <c r="Z515" i="3"/>
  <c r="Y515" i="3"/>
  <c r="X515" i="3"/>
  <c r="W515" i="3"/>
  <c r="V515" i="3"/>
  <c r="U515" i="3"/>
  <c r="T515" i="3"/>
  <c r="R515" i="3"/>
  <c r="O515" i="3"/>
  <c r="M515" i="3"/>
  <c r="C515" i="3"/>
  <c r="B515" i="3"/>
  <c r="A515" i="3"/>
  <c r="AD514" i="3"/>
  <c r="AC514" i="3"/>
  <c r="AB514" i="3"/>
  <c r="AA514" i="3"/>
  <c r="Z514" i="3"/>
  <c r="Y514" i="3"/>
  <c r="X514" i="3"/>
  <c r="W514" i="3"/>
  <c r="V514" i="3"/>
  <c r="U514" i="3"/>
  <c r="T514" i="3"/>
  <c r="R514" i="3"/>
  <c r="O514" i="3"/>
  <c r="M514" i="3"/>
  <c r="C514" i="3"/>
  <c r="B514" i="3"/>
  <c r="A514" i="3"/>
  <c r="AD513" i="3"/>
  <c r="AC513" i="3"/>
  <c r="AB513" i="3"/>
  <c r="AA513" i="3"/>
  <c r="Z513" i="3"/>
  <c r="Y513" i="3"/>
  <c r="X513" i="3"/>
  <c r="W513" i="3"/>
  <c r="V513" i="3"/>
  <c r="U513" i="3"/>
  <c r="T513" i="3"/>
  <c r="R513" i="3"/>
  <c r="O513" i="3"/>
  <c r="M513" i="3"/>
  <c r="C513" i="3"/>
  <c r="B513" i="3"/>
  <c r="A513" i="3"/>
  <c r="AD512" i="3"/>
  <c r="AC512" i="3"/>
  <c r="AB512" i="3"/>
  <c r="AA512" i="3"/>
  <c r="Z512" i="3"/>
  <c r="Y512" i="3"/>
  <c r="X512" i="3"/>
  <c r="W512" i="3"/>
  <c r="V512" i="3"/>
  <c r="U512" i="3"/>
  <c r="T512" i="3"/>
  <c r="R512" i="3"/>
  <c r="O512" i="3"/>
  <c r="M512" i="3"/>
  <c r="C512" i="3"/>
  <c r="B512" i="3"/>
  <c r="A512" i="3"/>
  <c r="AD511" i="3"/>
  <c r="AC511" i="3"/>
  <c r="AB511" i="3"/>
  <c r="AA511" i="3"/>
  <c r="Z511" i="3"/>
  <c r="Y511" i="3"/>
  <c r="X511" i="3"/>
  <c r="W511" i="3"/>
  <c r="V511" i="3"/>
  <c r="U511" i="3"/>
  <c r="T511" i="3"/>
  <c r="R511" i="3"/>
  <c r="O511" i="3"/>
  <c r="M511" i="3"/>
  <c r="C511" i="3"/>
  <c r="B511" i="3"/>
  <c r="A511" i="3"/>
  <c r="AD510" i="3"/>
  <c r="AC510" i="3"/>
  <c r="AB510" i="3"/>
  <c r="AA510" i="3"/>
  <c r="Z510" i="3"/>
  <c r="Y510" i="3"/>
  <c r="X510" i="3"/>
  <c r="W510" i="3"/>
  <c r="V510" i="3"/>
  <c r="U510" i="3"/>
  <c r="T510" i="3"/>
  <c r="R510" i="3"/>
  <c r="O510" i="3"/>
  <c r="M510" i="3"/>
  <c r="C510" i="3"/>
  <c r="B510" i="3"/>
  <c r="A510" i="3"/>
  <c r="AD509" i="3"/>
  <c r="AC509" i="3"/>
  <c r="AB509" i="3"/>
  <c r="AA509" i="3"/>
  <c r="Z509" i="3"/>
  <c r="Y509" i="3"/>
  <c r="X509" i="3"/>
  <c r="W509" i="3"/>
  <c r="V509" i="3"/>
  <c r="U509" i="3"/>
  <c r="T509" i="3"/>
  <c r="R509" i="3"/>
  <c r="O509" i="3"/>
  <c r="M509" i="3"/>
  <c r="C509" i="3"/>
  <c r="B509" i="3"/>
  <c r="A509" i="3"/>
  <c r="AD508" i="3"/>
  <c r="AC508" i="3"/>
  <c r="AB508" i="3"/>
  <c r="AA508" i="3"/>
  <c r="Z508" i="3"/>
  <c r="Y508" i="3"/>
  <c r="X508" i="3"/>
  <c r="W508" i="3"/>
  <c r="V508" i="3"/>
  <c r="U508" i="3"/>
  <c r="T508" i="3"/>
  <c r="R508" i="3"/>
  <c r="O508" i="3"/>
  <c r="M508" i="3"/>
  <c r="C508" i="3"/>
  <c r="B508" i="3"/>
  <c r="A508" i="3"/>
  <c r="AD507" i="3"/>
  <c r="AC507" i="3"/>
  <c r="AB507" i="3"/>
  <c r="AA507" i="3"/>
  <c r="Z507" i="3"/>
  <c r="Y507" i="3"/>
  <c r="X507" i="3"/>
  <c r="W507" i="3"/>
  <c r="V507" i="3"/>
  <c r="U507" i="3"/>
  <c r="T507" i="3"/>
  <c r="R507" i="3"/>
  <c r="O507" i="3"/>
  <c r="M507" i="3"/>
  <c r="C507" i="3"/>
  <c r="B507" i="3"/>
  <c r="A507" i="3"/>
  <c r="AD506" i="3"/>
  <c r="AC506" i="3"/>
  <c r="AB506" i="3"/>
  <c r="AA506" i="3"/>
  <c r="Z506" i="3"/>
  <c r="Y506" i="3"/>
  <c r="X506" i="3"/>
  <c r="W506" i="3"/>
  <c r="V506" i="3"/>
  <c r="U506" i="3"/>
  <c r="T506" i="3"/>
  <c r="R506" i="3"/>
  <c r="O506" i="3"/>
  <c r="M506" i="3"/>
  <c r="C506" i="3"/>
  <c r="B506" i="3"/>
  <c r="A506" i="3"/>
  <c r="AD505" i="3"/>
  <c r="AC505" i="3"/>
  <c r="AB505" i="3"/>
  <c r="AA505" i="3"/>
  <c r="Z505" i="3"/>
  <c r="Y505" i="3"/>
  <c r="X505" i="3"/>
  <c r="W505" i="3"/>
  <c r="V505" i="3"/>
  <c r="U505" i="3"/>
  <c r="T505" i="3"/>
  <c r="R505" i="3"/>
  <c r="O505" i="3"/>
  <c r="M505" i="3"/>
  <c r="C505" i="3"/>
  <c r="B505" i="3"/>
  <c r="A505" i="3"/>
  <c r="AD504" i="3"/>
  <c r="AC504" i="3"/>
  <c r="AB504" i="3"/>
  <c r="AA504" i="3"/>
  <c r="Z504" i="3"/>
  <c r="Y504" i="3"/>
  <c r="X504" i="3"/>
  <c r="W504" i="3"/>
  <c r="V504" i="3"/>
  <c r="U504" i="3"/>
  <c r="T504" i="3"/>
  <c r="R504" i="3"/>
  <c r="O504" i="3"/>
  <c r="M504" i="3"/>
  <c r="C504" i="3"/>
  <c r="B504" i="3"/>
  <c r="A504" i="3"/>
  <c r="AD503" i="3"/>
  <c r="AC503" i="3"/>
  <c r="AB503" i="3"/>
  <c r="AA503" i="3"/>
  <c r="Z503" i="3"/>
  <c r="Y503" i="3"/>
  <c r="X503" i="3"/>
  <c r="W503" i="3"/>
  <c r="V503" i="3"/>
  <c r="U503" i="3"/>
  <c r="T503" i="3"/>
  <c r="R503" i="3"/>
  <c r="O503" i="3"/>
  <c r="M503" i="3"/>
  <c r="C503" i="3"/>
  <c r="B503" i="3"/>
  <c r="A503" i="3"/>
  <c r="AD502" i="3"/>
  <c r="AC502" i="3"/>
  <c r="AB502" i="3"/>
  <c r="AA502" i="3"/>
  <c r="Z502" i="3"/>
  <c r="Y502" i="3"/>
  <c r="X502" i="3"/>
  <c r="W502" i="3"/>
  <c r="V502" i="3"/>
  <c r="U502" i="3"/>
  <c r="T502" i="3"/>
  <c r="R502" i="3"/>
  <c r="O502" i="3"/>
  <c r="M502" i="3"/>
  <c r="C502" i="3"/>
  <c r="B502" i="3"/>
  <c r="A502" i="3"/>
  <c r="AD501" i="3"/>
  <c r="AC501" i="3"/>
  <c r="AB501" i="3"/>
  <c r="AA501" i="3"/>
  <c r="Z501" i="3"/>
  <c r="Y501" i="3"/>
  <c r="X501" i="3"/>
  <c r="W501" i="3"/>
  <c r="V501" i="3"/>
  <c r="U501" i="3"/>
  <c r="T501" i="3"/>
  <c r="R501" i="3"/>
  <c r="O501" i="3"/>
  <c r="M501" i="3"/>
  <c r="C501" i="3"/>
  <c r="B501" i="3"/>
  <c r="A501" i="3"/>
  <c r="AD500" i="3"/>
  <c r="AC500" i="3"/>
  <c r="AB500" i="3"/>
  <c r="AA500" i="3"/>
  <c r="Z500" i="3"/>
  <c r="Y500" i="3"/>
  <c r="X500" i="3"/>
  <c r="W500" i="3"/>
  <c r="V500" i="3"/>
  <c r="U500" i="3"/>
  <c r="T500" i="3"/>
  <c r="R500" i="3"/>
  <c r="O500" i="3"/>
  <c r="M500" i="3"/>
  <c r="C500" i="3"/>
  <c r="B500" i="3"/>
  <c r="A500" i="3"/>
  <c r="AD499" i="3"/>
  <c r="AC499" i="3"/>
  <c r="AB499" i="3"/>
  <c r="AA499" i="3"/>
  <c r="Z499" i="3"/>
  <c r="Y499" i="3"/>
  <c r="X499" i="3"/>
  <c r="W499" i="3"/>
  <c r="V499" i="3"/>
  <c r="U499" i="3"/>
  <c r="T499" i="3"/>
  <c r="R499" i="3"/>
  <c r="O499" i="3"/>
  <c r="M499" i="3"/>
  <c r="C499" i="3"/>
  <c r="B499" i="3"/>
  <c r="A499" i="3"/>
  <c r="AD498" i="3"/>
  <c r="AC498" i="3"/>
  <c r="AB498" i="3"/>
  <c r="AA498" i="3"/>
  <c r="Z498" i="3"/>
  <c r="Y498" i="3"/>
  <c r="X498" i="3"/>
  <c r="W498" i="3"/>
  <c r="V498" i="3"/>
  <c r="U498" i="3"/>
  <c r="T498" i="3"/>
  <c r="R498" i="3"/>
  <c r="O498" i="3"/>
  <c r="M498" i="3"/>
  <c r="C498" i="3"/>
  <c r="B498" i="3"/>
  <c r="A498" i="3"/>
  <c r="AD497" i="3"/>
  <c r="AC497" i="3"/>
  <c r="AB497" i="3"/>
  <c r="AA497" i="3"/>
  <c r="Z497" i="3"/>
  <c r="Y497" i="3"/>
  <c r="X497" i="3"/>
  <c r="W497" i="3"/>
  <c r="V497" i="3"/>
  <c r="U497" i="3"/>
  <c r="T497" i="3"/>
  <c r="R497" i="3"/>
  <c r="O497" i="3"/>
  <c r="M497" i="3"/>
  <c r="C497" i="3"/>
  <c r="B497" i="3"/>
  <c r="A497" i="3"/>
  <c r="AD496" i="3"/>
  <c r="AC496" i="3"/>
  <c r="AB496" i="3"/>
  <c r="AA496" i="3"/>
  <c r="Z496" i="3"/>
  <c r="Y496" i="3"/>
  <c r="X496" i="3"/>
  <c r="W496" i="3"/>
  <c r="V496" i="3"/>
  <c r="U496" i="3"/>
  <c r="T496" i="3"/>
  <c r="R496" i="3"/>
  <c r="O496" i="3"/>
  <c r="M496" i="3"/>
  <c r="C496" i="3"/>
  <c r="B496" i="3"/>
  <c r="A496" i="3"/>
  <c r="AD495" i="3"/>
  <c r="AC495" i="3"/>
  <c r="AB495" i="3"/>
  <c r="AA495" i="3"/>
  <c r="Z495" i="3"/>
  <c r="Y495" i="3"/>
  <c r="X495" i="3"/>
  <c r="W495" i="3"/>
  <c r="V495" i="3"/>
  <c r="U495" i="3"/>
  <c r="T495" i="3"/>
  <c r="R495" i="3"/>
  <c r="O495" i="3"/>
  <c r="M495" i="3"/>
  <c r="C495" i="3"/>
  <c r="B495" i="3"/>
  <c r="A495" i="3"/>
  <c r="AD494" i="3"/>
  <c r="AC494" i="3"/>
  <c r="AB494" i="3"/>
  <c r="AA494" i="3"/>
  <c r="Z494" i="3"/>
  <c r="Y494" i="3"/>
  <c r="X494" i="3"/>
  <c r="W494" i="3"/>
  <c r="V494" i="3"/>
  <c r="U494" i="3"/>
  <c r="T494" i="3"/>
  <c r="R494" i="3"/>
  <c r="O494" i="3"/>
  <c r="M494" i="3"/>
  <c r="C494" i="3"/>
  <c r="B494" i="3"/>
  <c r="A494" i="3"/>
  <c r="AD493" i="3"/>
  <c r="AC493" i="3"/>
  <c r="AB493" i="3"/>
  <c r="AA493" i="3"/>
  <c r="Z493" i="3"/>
  <c r="Y493" i="3"/>
  <c r="X493" i="3"/>
  <c r="W493" i="3"/>
  <c r="V493" i="3"/>
  <c r="U493" i="3"/>
  <c r="T493" i="3"/>
  <c r="R493" i="3"/>
  <c r="O493" i="3"/>
  <c r="M493" i="3"/>
  <c r="C493" i="3"/>
  <c r="B493" i="3"/>
  <c r="A493" i="3"/>
  <c r="AD492" i="3"/>
  <c r="AC492" i="3"/>
  <c r="AB492" i="3"/>
  <c r="AA492" i="3"/>
  <c r="Z492" i="3"/>
  <c r="Y492" i="3"/>
  <c r="X492" i="3"/>
  <c r="W492" i="3"/>
  <c r="V492" i="3"/>
  <c r="U492" i="3"/>
  <c r="T492" i="3"/>
  <c r="R492" i="3"/>
  <c r="O492" i="3"/>
  <c r="M492" i="3"/>
  <c r="C492" i="3"/>
  <c r="B492" i="3"/>
  <c r="A492" i="3"/>
  <c r="AD491" i="3"/>
  <c r="AC491" i="3"/>
  <c r="AB491" i="3"/>
  <c r="AA491" i="3"/>
  <c r="Z491" i="3"/>
  <c r="Y491" i="3"/>
  <c r="X491" i="3"/>
  <c r="W491" i="3"/>
  <c r="V491" i="3"/>
  <c r="U491" i="3"/>
  <c r="T491" i="3"/>
  <c r="R491" i="3"/>
  <c r="O491" i="3"/>
  <c r="M491" i="3"/>
  <c r="C491" i="3"/>
  <c r="B491" i="3"/>
  <c r="A491" i="3"/>
  <c r="AD490" i="3"/>
  <c r="AC490" i="3"/>
  <c r="AB490" i="3"/>
  <c r="AA490" i="3"/>
  <c r="Z490" i="3"/>
  <c r="Y490" i="3"/>
  <c r="X490" i="3"/>
  <c r="W490" i="3"/>
  <c r="V490" i="3"/>
  <c r="U490" i="3"/>
  <c r="T490" i="3"/>
  <c r="R490" i="3"/>
  <c r="O490" i="3"/>
  <c r="M490" i="3"/>
  <c r="C490" i="3"/>
  <c r="B490" i="3"/>
  <c r="A490" i="3"/>
  <c r="AD489" i="3"/>
  <c r="AC489" i="3"/>
  <c r="AB489" i="3"/>
  <c r="AA489" i="3"/>
  <c r="Z489" i="3"/>
  <c r="Y489" i="3"/>
  <c r="X489" i="3"/>
  <c r="W489" i="3"/>
  <c r="V489" i="3"/>
  <c r="U489" i="3"/>
  <c r="T489" i="3"/>
  <c r="R489" i="3"/>
  <c r="O489" i="3"/>
  <c r="M489" i="3"/>
  <c r="C489" i="3"/>
  <c r="B489" i="3"/>
  <c r="A489" i="3"/>
  <c r="AD488" i="3"/>
  <c r="AC488" i="3"/>
  <c r="AB488" i="3"/>
  <c r="AA488" i="3"/>
  <c r="Z488" i="3"/>
  <c r="Y488" i="3"/>
  <c r="X488" i="3"/>
  <c r="W488" i="3"/>
  <c r="V488" i="3"/>
  <c r="U488" i="3"/>
  <c r="T488" i="3"/>
  <c r="R488" i="3"/>
  <c r="O488" i="3"/>
  <c r="M488" i="3"/>
  <c r="C488" i="3"/>
  <c r="B488" i="3"/>
  <c r="A488" i="3"/>
  <c r="AD487" i="3"/>
  <c r="AC487" i="3"/>
  <c r="AB487" i="3"/>
  <c r="AA487" i="3"/>
  <c r="Z487" i="3"/>
  <c r="Y487" i="3"/>
  <c r="X487" i="3"/>
  <c r="W487" i="3"/>
  <c r="V487" i="3"/>
  <c r="U487" i="3"/>
  <c r="T487" i="3"/>
  <c r="R487" i="3"/>
  <c r="O487" i="3"/>
  <c r="M487" i="3"/>
  <c r="C487" i="3"/>
  <c r="B487" i="3"/>
  <c r="A487" i="3"/>
  <c r="AD486" i="3"/>
  <c r="AC486" i="3"/>
  <c r="AB486" i="3"/>
  <c r="AA486" i="3"/>
  <c r="Z486" i="3"/>
  <c r="Y486" i="3"/>
  <c r="X486" i="3"/>
  <c r="W486" i="3"/>
  <c r="V486" i="3"/>
  <c r="U486" i="3"/>
  <c r="T486" i="3"/>
  <c r="R486" i="3"/>
  <c r="O486" i="3"/>
  <c r="M486" i="3"/>
  <c r="C486" i="3"/>
  <c r="B486" i="3"/>
  <c r="A486" i="3"/>
  <c r="AD485" i="3"/>
  <c r="AC485" i="3"/>
  <c r="AB485" i="3"/>
  <c r="AA485" i="3"/>
  <c r="Z485" i="3"/>
  <c r="Y485" i="3"/>
  <c r="X485" i="3"/>
  <c r="W485" i="3"/>
  <c r="V485" i="3"/>
  <c r="U485" i="3"/>
  <c r="T485" i="3"/>
  <c r="R485" i="3"/>
  <c r="O485" i="3"/>
  <c r="M485" i="3"/>
  <c r="C485" i="3"/>
  <c r="B485" i="3"/>
  <c r="A485" i="3"/>
  <c r="AD484" i="3"/>
  <c r="AC484" i="3"/>
  <c r="AB484" i="3"/>
  <c r="AA484" i="3"/>
  <c r="Z484" i="3"/>
  <c r="Y484" i="3"/>
  <c r="X484" i="3"/>
  <c r="W484" i="3"/>
  <c r="V484" i="3"/>
  <c r="U484" i="3"/>
  <c r="T484" i="3"/>
  <c r="R484" i="3"/>
  <c r="O484" i="3"/>
  <c r="M484" i="3"/>
  <c r="C484" i="3"/>
  <c r="B484" i="3"/>
  <c r="A484" i="3"/>
  <c r="AD483" i="3"/>
  <c r="AC483" i="3"/>
  <c r="AB483" i="3"/>
  <c r="AA483" i="3"/>
  <c r="Z483" i="3"/>
  <c r="Y483" i="3"/>
  <c r="X483" i="3"/>
  <c r="W483" i="3"/>
  <c r="V483" i="3"/>
  <c r="U483" i="3"/>
  <c r="T483" i="3"/>
  <c r="R483" i="3"/>
  <c r="O483" i="3"/>
  <c r="M483" i="3"/>
  <c r="C483" i="3"/>
  <c r="B483" i="3"/>
  <c r="A483" i="3"/>
  <c r="AD482" i="3"/>
  <c r="AC482" i="3"/>
  <c r="AB482" i="3"/>
  <c r="AA482" i="3"/>
  <c r="Z482" i="3"/>
  <c r="Y482" i="3"/>
  <c r="X482" i="3"/>
  <c r="W482" i="3"/>
  <c r="V482" i="3"/>
  <c r="U482" i="3"/>
  <c r="T482" i="3"/>
  <c r="R482" i="3"/>
  <c r="O482" i="3"/>
  <c r="M482" i="3"/>
  <c r="C482" i="3"/>
  <c r="B482" i="3"/>
  <c r="A482" i="3"/>
  <c r="AD481" i="3"/>
  <c r="AC481" i="3"/>
  <c r="AB481" i="3"/>
  <c r="AA481" i="3"/>
  <c r="Z481" i="3"/>
  <c r="Y481" i="3"/>
  <c r="X481" i="3"/>
  <c r="W481" i="3"/>
  <c r="V481" i="3"/>
  <c r="U481" i="3"/>
  <c r="T481" i="3"/>
  <c r="R481" i="3"/>
  <c r="O481" i="3"/>
  <c r="M481" i="3"/>
  <c r="C481" i="3"/>
  <c r="B481" i="3"/>
  <c r="A481" i="3"/>
  <c r="AD480" i="3"/>
  <c r="AC480" i="3"/>
  <c r="AB480" i="3"/>
  <c r="AA480" i="3"/>
  <c r="Z480" i="3"/>
  <c r="Y480" i="3"/>
  <c r="X480" i="3"/>
  <c r="W480" i="3"/>
  <c r="V480" i="3"/>
  <c r="U480" i="3"/>
  <c r="T480" i="3"/>
  <c r="R480" i="3"/>
  <c r="O480" i="3"/>
  <c r="M480" i="3"/>
  <c r="C480" i="3"/>
  <c r="B480" i="3"/>
  <c r="A480" i="3"/>
  <c r="AD479" i="3"/>
  <c r="AC479" i="3"/>
  <c r="AB479" i="3"/>
  <c r="AA479" i="3"/>
  <c r="Z479" i="3"/>
  <c r="Y479" i="3"/>
  <c r="X479" i="3"/>
  <c r="W479" i="3"/>
  <c r="V479" i="3"/>
  <c r="U479" i="3"/>
  <c r="T479" i="3"/>
  <c r="R479" i="3"/>
  <c r="O479" i="3"/>
  <c r="M479" i="3"/>
  <c r="C479" i="3"/>
  <c r="B479" i="3"/>
  <c r="A479" i="3"/>
  <c r="AD478" i="3"/>
  <c r="AC478" i="3"/>
  <c r="AB478" i="3"/>
  <c r="AA478" i="3"/>
  <c r="Z478" i="3"/>
  <c r="Y478" i="3"/>
  <c r="X478" i="3"/>
  <c r="W478" i="3"/>
  <c r="V478" i="3"/>
  <c r="U478" i="3"/>
  <c r="T478" i="3"/>
  <c r="R478" i="3"/>
  <c r="O478" i="3"/>
  <c r="M478" i="3"/>
  <c r="C478" i="3"/>
  <c r="B478" i="3"/>
  <c r="A478" i="3"/>
  <c r="AD477" i="3"/>
  <c r="AC477" i="3"/>
  <c r="AB477" i="3"/>
  <c r="AA477" i="3"/>
  <c r="Z477" i="3"/>
  <c r="Y477" i="3"/>
  <c r="X477" i="3"/>
  <c r="W477" i="3"/>
  <c r="V477" i="3"/>
  <c r="U477" i="3"/>
  <c r="T477" i="3"/>
  <c r="R477" i="3"/>
  <c r="O477" i="3"/>
  <c r="M477" i="3"/>
  <c r="C477" i="3"/>
  <c r="B477" i="3"/>
  <c r="A477" i="3"/>
  <c r="AD476" i="3"/>
  <c r="AC476" i="3"/>
  <c r="AB476" i="3"/>
  <c r="AA476" i="3"/>
  <c r="Z476" i="3"/>
  <c r="Y476" i="3"/>
  <c r="X476" i="3"/>
  <c r="W476" i="3"/>
  <c r="V476" i="3"/>
  <c r="U476" i="3"/>
  <c r="T476" i="3"/>
  <c r="R476" i="3"/>
  <c r="O476" i="3"/>
  <c r="M476" i="3"/>
  <c r="C476" i="3"/>
  <c r="B476" i="3"/>
  <c r="A476" i="3"/>
  <c r="AD475" i="3"/>
  <c r="AC475" i="3"/>
  <c r="AB475" i="3"/>
  <c r="AA475" i="3"/>
  <c r="Z475" i="3"/>
  <c r="Y475" i="3"/>
  <c r="X475" i="3"/>
  <c r="W475" i="3"/>
  <c r="V475" i="3"/>
  <c r="U475" i="3"/>
  <c r="T475" i="3"/>
  <c r="R475" i="3"/>
  <c r="O475" i="3"/>
  <c r="M475" i="3"/>
  <c r="C475" i="3"/>
  <c r="B475" i="3"/>
  <c r="A475" i="3"/>
  <c r="AD474" i="3"/>
  <c r="AC474" i="3"/>
  <c r="AB474" i="3"/>
  <c r="AA474" i="3"/>
  <c r="Z474" i="3"/>
  <c r="Y474" i="3"/>
  <c r="X474" i="3"/>
  <c r="W474" i="3"/>
  <c r="V474" i="3"/>
  <c r="U474" i="3"/>
  <c r="T474" i="3"/>
  <c r="R474" i="3"/>
  <c r="O474" i="3"/>
  <c r="M474" i="3"/>
  <c r="C474" i="3"/>
  <c r="B474" i="3"/>
  <c r="A474" i="3"/>
  <c r="AD473" i="3"/>
  <c r="AC473" i="3"/>
  <c r="AB473" i="3"/>
  <c r="AA473" i="3"/>
  <c r="Z473" i="3"/>
  <c r="Y473" i="3"/>
  <c r="X473" i="3"/>
  <c r="W473" i="3"/>
  <c r="V473" i="3"/>
  <c r="U473" i="3"/>
  <c r="T473" i="3"/>
  <c r="R473" i="3"/>
  <c r="O473" i="3"/>
  <c r="M473" i="3"/>
  <c r="C473" i="3"/>
  <c r="B473" i="3"/>
  <c r="A473" i="3"/>
  <c r="AD472" i="3"/>
  <c r="AC472" i="3"/>
  <c r="AB472" i="3"/>
  <c r="AA472" i="3"/>
  <c r="Z472" i="3"/>
  <c r="Y472" i="3"/>
  <c r="X472" i="3"/>
  <c r="W472" i="3"/>
  <c r="V472" i="3"/>
  <c r="U472" i="3"/>
  <c r="T472" i="3"/>
  <c r="R472" i="3"/>
  <c r="O472" i="3"/>
  <c r="M472" i="3"/>
  <c r="C472" i="3"/>
  <c r="B472" i="3"/>
  <c r="A472" i="3"/>
  <c r="AD471" i="3"/>
  <c r="AC471" i="3"/>
  <c r="AB471" i="3"/>
  <c r="AA471" i="3"/>
  <c r="Z471" i="3"/>
  <c r="Y471" i="3"/>
  <c r="X471" i="3"/>
  <c r="W471" i="3"/>
  <c r="V471" i="3"/>
  <c r="U471" i="3"/>
  <c r="T471" i="3"/>
  <c r="R471" i="3"/>
  <c r="O471" i="3"/>
  <c r="M471" i="3"/>
  <c r="C471" i="3"/>
  <c r="B471" i="3"/>
  <c r="A471" i="3"/>
  <c r="AD470" i="3"/>
  <c r="AC470" i="3"/>
  <c r="AB470" i="3"/>
  <c r="AA470" i="3"/>
  <c r="Z470" i="3"/>
  <c r="Y470" i="3"/>
  <c r="X470" i="3"/>
  <c r="W470" i="3"/>
  <c r="V470" i="3"/>
  <c r="U470" i="3"/>
  <c r="T470" i="3"/>
  <c r="R470" i="3"/>
  <c r="O470" i="3"/>
  <c r="M470" i="3"/>
  <c r="C470" i="3"/>
  <c r="B470" i="3"/>
  <c r="A470" i="3"/>
  <c r="AD469" i="3"/>
  <c r="AC469" i="3"/>
  <c r="AB469" i="3"/>
  <c r="AA469" i="3"/>
  <c r="Z469" i="3"/>
  <c r="Y469" i="3"/>
  <c r="X469" i="3"/>
  <c r="W469" i="3"/>
  <c r="V469" i="3"/>
  <c r="U469" i="3"/>
  <c r="T469" i="3"/>
  <c r="R469" i="3"/>
  <c r="O469" i="3"/>
  <c r="M469" i="3"/>
  <c r="C469" i="3"/>
  <c r="B469" i="3"/>
  <c r="A469" i="3"/>
  <c r="AD468" i="3"/>
  <c r="AC468" i="3"/>
  <c r="AB468" i="3"/>
  <c r="AA468" i="3"/>
  <c r="Z468" i="3"/>
  <c r="Y468" i="3"/>
  <c r="X468" i="3"/>
  <c r="W468" i="3"/>
  <c r="V468" i="3"/>
  <c r="U468" i="3"/>
  <c r="T468" i="3"/>
  <c r="R468" i="3"/>
  <c r="O468" i="3"/>
  <c r="M468" i="3"/>
  <c r="C468" i="3"/>
  <c r="B468" i="3"/>
  <c r="A468" i="3"/>
  <c r="AD467" i="3"/>
  <c r="AC467" i="3"/>
  <c r="AB467" i="3"/>
  <c r="AA467" i="3"/>
  <c r="Z467" i="3"/>
  <c r="Y467" i="3"/>
  <c r="X467" i="3"/>
  <c r="W467" i="3"/>
  <c r="V467" i="3"/>
  <c r="U467" i="3"/>
  <c r="T467" i="3"/>
  <c r="R467" i="3"/>
  <c r="O467" i="3"/>
  <c r="M467" i="3"/>
  <c r="C467" i="3"/>
  <c r="B467" i="3"/>
  <c r="A467" i="3"/>
  <c r="AD466" i="3"/>
  <c r="AC466" i="3"/>
  <c r="AB466" i="3"/>
  <c r="AA466" i="3"/>
  <c r="Z466" i="3"/>
  <c r="Y466" i="3"/>
  <c r="X466" i="3"/>
  <c r="W466" i="3"/>
  <c r="V466" i="3"/>
  <c r="U466" i="3"/>
  <c r="T466" i="3"/>
  <c r="R466" i="3"/>
  <c r="O466" i="3"/>
  <c r="M466" i="3"/>
  <c r="C466" i="3"/>
  <c r="B466" i="3"/>
  <c r="A466" i="3"/>
  <c r="AD465" i="3"/>
  <c r="AC465" i="3"/>
  <c r="AB465" i="3"/>
  <c r="AA465" i="3"/>
  <c r="Z465" i="3"/>
  <c r="Y465" i="3"/>
  <c r="X465" i="3"/>
  <c r="W465" i="3"/>
  <c r="V465" i="3"/>
  <c r="U465" i="3"/>
  <c r="T465" i="3"/>
  <c r="R465" i="3"/>
  <c r="O465" i="3"/>
  <c r="M465" i="3"/>
  <c r="C465" i="3"/>
  <c r="B465" i="3"/>
  <c r="A465" i="3"/>
  <c r="AD464" i="3"/>
  <c r="AC464" i="3"/>
  <c r="AB464" i="3"/>
  <c r="AA464" i="3"/>
  <c r="Z464" i="3"/>
  <c r="Y464" i="3"/>
  <c r="X464" i="3"/>
  <c r="W464" i="3"/>
  <c r="V464" i="3"/>
  <c r="U464" i="3"/>
  <c r="T464" i="3"/>
  <c r="R464" i="3"/>
  <c r="O464" i="3"/>
  <c r="M464" i="3"/>
  <c r="C464" i="3"/>
  <c r="B464" i="3"/>
  <c r="A464" i="3"/>
  <c r="AD463" i="3"/>
  <c r="AC463" i="3"/>
  <c r="AB463" i="3"/>
  <c r="AA463" i="3"/>
  <c r="Z463" i="3"/>
  <c r="Y463" i="3"/>
  <c r="X463" i="3"/>
  <c r="W463" i="3"/>
  <c r="V463" i="3"/>
  <c r="U463" i="3"/>
  <c r="T463" i="3"/>
  <c r="R463" i="3"/>
  <c r="O463" i="3"/>
  <c r="M463" i="3"/>
  <c r="C463" i="3"/>
  <c r="B463" i="3"/>
  <c r="A463" i="3"/>
  <c r="AD462" i="3"/>
  <c r="AC462" i="3"/>
  <c r="AB462" i="3"/>
  <c r="AA462" i="3"/>
  <c r="Z462" i="3"/>
  <c r="Y462" i="3"/>
  <c r="X462" i="3"/>
  <c r="W462" i="3"/>
  <c r="V462" i="3"/>
  <c r="U462" i="3"/>
  <c r="T462" i="3"/>
  <c r="R462" i="3"/>
  <c r="O462" i="3"/>
  <c r="M462" i="3"/>
  <c r="C462" i="3"/>
  <c r="B462" i="3"/>
  <c r="A462" i="3"/>
  <c r="AD461" i="3"/>
  <c r="AC461" i="3"/>
  <c r="AB461" i="3"/>
  <c r="AA461" i="3"/>
  <c r="Z461" i="3"/>
  <c r="Y461" i="3"/>
  <c r="X461" i="3"/>
  <c r="W461" i="3"/>
  <c r="V461" i="3"/>
  <c r="U461" i="3"/>
  <c r="T461" i="3"/>
  <c r="R461" i="3"/>
  <c r="O461" i="3"/>
  <c r="M461" i="3"/>
  <c r="C461" i="3"/>
  <c r="B461" i="3"/>
  <c r="A461" i="3"/>
  <c r="AD460" i="3"/>
  <c r="AC460" i="3"/>
  <c r="AB460" i="3"/>
  <c r="AA460" i="3"/>
  <c r="Z460" i="3"/>
  <c r="Y460" i="3"/>
  <c r="X460" i="3"/>
  <c r="W460" i="3"/>
  <c r="V460" i="3"/>
  <c r="U460" i="3"/>
  <c r="T460" i="3"/>
  <c r="R460" i="3"/>
  <c r="O460" i="3"/>
  <c r="M460" i="3"/>
  <c r="C460" i="3"/>
  <c r="B460" i="3"/>
  <c r="A460" i="3"/>
  <c r="AD459" i="3"/>
  <c r="AC459" i="3"/>
  <c r="AB459" i="3"/>
  <c r="AA459" i="3"/>
  <c r="Z459" i="3"/>
  <c r="Y459" i="3"/>
  <c r="X459" i="3"/>
  <c r="W459" i="3"/>
  <c r="V459" i="3"/>
  <c r="U459" i="3"/>
  <c r="T459" i="3"/>
  <c r="R459" i="3"/>
  <c r="O459" i="3"/>
  <c r="M459" i="3"/>
  <c r="C459" i="3"/>
  <c r="B459" i="3"/>
  <c r="A459" i="3"/>
  <c r="AD458" i="3"/>
  <c r="AC458" i="3"/>
  <c r="AB458" i="3"/>
  <c r="AA458" i="3"/>
  <c r="Z458" i="3"/>
  <c r="Y458" i="3"/>
  <c r="X458" i="3"/>
  <c r="W458" i="3"/>
  <c r="V458" i="3"/>
  <c r="U458" i="3"/>
  <c r="T458" i="3"/>
  <c r="R458" i="3"/>
  <c r="O458" i="3"/>
  <c r="M458" i="3"/>
  <c r="C458" i="3"/>
  <c r="B458" i="3"/>
  <c r="A458" i="3"/>
  <c r="AD457" i="3"/>
  <c r="AC457" i="3"/>
  <c r="AB457" i="3"/>
  <c r="AA457" i="3"/>
  <c r="Z457" i="3"/>
  <c r="Y457" i="3"/>
  <c r="X457" i="3"/>
  <c r="W457" i="3"/>
  <c r="V457" i="3"/>
  <c r="U457" i="3"/>
  <c r="T457" i="3"/>
  <c r="R457" i="3"/>
  <c r="O457" i="3"/>
  <c r="M457" i="3"/>
  <c r="C457" i="3"/>
  <c r="B457" i="3"/>
  <c r="A457" i="3"/>
  <c r="AD456" i="3"/>
  <c r="AC456" i="3"/>
  <c r="AB456" i="3"/>
  <c r="AA456" i="3"/>
  <c r="Z456" i="3"/>
  <c r="Y456" i="3"/>
  <c r="X456" i="3"/>
  <c r="W456" i="3"/>
  <c r="V456" i="3"/>
  <c r="U456" i="3"/>
  <c r="T456" i="3"/>
  <c r="R456" i="3"/>
  <c r="O456" i="3"/>
  <c r="M456" i="3"/>
  <c r="C456" i="3"/>
  <c r="B456" i="3"/>
  <c r="A456" i="3"/>
  <c r="AD455" i="3"/>
  <c r="AC455" i="3"/>
  <c r="AB455" i="3"/>
  <c r="AA455" i="3"/>
  <c r="Z455" i="3"/>
  <c r="Y455" i="3"/>
  <c r="X455" i="3"/>
  <c r="W455" i="3"/>
  <c r="V455" i="3"/>
  <c r="U455" i="3"/>
  <c r="T455" i="3"/>
  <c r="R455" i="3"/>
  <c r="O455" i="3"/>
  <c r="M455" i="3"/>
  <c r="C455" i="3"/>
  <c r="B455" i="3"/>
  <c r="A455" i="3"/>
  <c r="AD454" i="3"/>
  <c r="AC454" i="3"/>
  <c r="AB454" i="3"/>
  <c r="AA454" i="3"/>
  <c r="Z454" i="3"/>
  <c r="Y454" i="3"/>
  <c r="X454" i="3"/>
  <c r="W454" i="3"/>
  <c r="V454" i="3"/>
  <c r="U454" i="3"/>
  <c r="T454" i="3"/>
  <c r="R454" i="3"/>
  <c r="O454" i="3"/>
  <c r="M454" i="3"/>
  <c r="C454" i="3"/>
  <c r="B454" i="3"/>
  <c r="A454" i="3"/>
  <c r="AD453" i="3"/>
  <c r="AC453" i="3"/>
  <c r="AB453" i="3"/>
  <c r="AA453" i="3"/>
  <c r="Z453" i="3"/>
  <c r="Y453" i="3"/>
  <c r="X453" i="3"/>
  <c r="W453" i="3"/>
  <c r="V453" i="3"/>
  <c r="U453" i="3"/>
  <c r="T453" i="3"/>
  <c r="R453" i="3"/>
  <c r="O453" i="3"/>
  <c r="M453" i="3"/>
  <c r="C453" i="3"/>
  <c r="B453" i="3"/>
  <c r="A453" i="3"/>
  <c r="AD452" i="3"/>
  <c r="AC452" i="3"/>
  <c r="AB452" i="3"/>
  <c r="AA452" i="3"/>
  <c r="Z452" i="3"/>
  <c r="Y452" i="3"/>
  <c r="X452" i="3"/>
  <c r="W452" i="3"/>
  <c r="V452" i="3"/>
  <c r="U452" i="3"/>
  <c r="T452" i="3"/>
  <c r="R452" i="3"/>
  <c r="O452" i="3"/>
  <c r="M452" i="3"/>
  <c r="C452" i="3"/>
  <c r="B452" i="3"/>
  <c r="A452" i="3"/>
  <c r="AD451" i="3"/>
  <c r="AC451" i="3"/>
  <c r="AB451" i="3"/>
  <c r="AA451" i="3"/>
  <c r="Z451" i="3"/>
  <c r="Y451" i="3"/>
  <c r="X451" i="3"/>
  <c r="W451" i="3"/>
  <c r="V451" i="3"/>
  <c r="U451" i="3"/>
  <c r="T451" i="3"/>
  <c r="R451" i="3"/>
  <c r="O451" i="3"/>
  <c r="M451" i="3"/>
  <c r="C451" i="3"/>
  <c r="B451" i="3"/>
  <c r="A451" i="3"/>
  <c r="AD450" i="3"/>
  <c r="AC450" i="3"/>
  <c r="AB450" i="3"/>
  <c r="AA450" i="3"/>
  <c r="Z450" i="3"/>
  <c r="Y450" i="3"/>
  <c r="X450" i="3"/>
  <c r="W450" i="3"/>
  <c r="V450" i="3"/>
  <c r="U450" i="3"/>
  <c r="T450" i="3"/>
  <c r="R450" i="3"/>
  <c r="O450" i="3"/>
  <c r="M450" i="3"/>
  <c r="C450" i="3"/>
  <c r="B450" i="3"/>
  <c r="A450" i="3"/>
  <c r="AD449" i="3"/>
  <c r="AC449" i="3"/>
  <c r="AB449" i="3"/>
  <c r="AA449" i="3"/>
  <c r="Z449" i="3"/>
  <c r="Y449" i="3"/>
  <c r="X449" i="3"/>
  <c r="W449" i="3"/>
  <c r="V449" i="3"/>
  <c r="U449" i="3"/>
  <c r="T449" i="3"/>
  <c r="R449" i="3"/>
  <c r="O449" i="3"/>
  <c r="M449" i="3"/>
  <c r="C449" i="3"/>
  <c r="B449" i="3"/>
  <c r="A449" i="3"/>
  <c r="AD448" i="3"/>
  <c r="AC448" i="3"/>
  <c r="AB448" i="3"/>
  <c r="AA448" i="3"/>
  <c r="Z448" i="3"/>
  <c r="Y448" i="3"/>
  <c r="X448" i="3"/>
  <c r="W448" i="3"/>
  <c r="V448" i="3"/>
  <c r="U448" i="3"/>
  <c r="T448" i="3"/>
  <c r="R448" i="3"/>
  <c r="O448" i="3"/>
  <c r="M448" i="3"/>
  <c r="C448" i="3"/>
  <c r="B448" i="3"/>
  <c r="A448" i="3"/>
  <c r="AD447" i="3"/>
  <c r="AC447" i="3"/>
  <c r="AB447" i="3"/>
  <c r="AA447" i="3"/>
  <c r="Z447" i="3"/>
  <c r="Y447" i="3"/>
  <c r="X447" i="3"/>
  <c r="W447" i="3"/>
  <c r="V447" i="3"/>
  <c r="U447" i="3"/>
  <c r="T447" i="3"/>
  <c r="R447" i="3"/>
  <c r="O447" i="3"/>
  <c r="M447" i="3"/>
  <c r="C447" i="3"/>
  <c r="B447" i="3"/>
  <c r="A447" i="3"/>
  <c r="AD446" i="3"/>
  <c r="AC446" i="3"/>
  <c r="AB446" i="3"/>
  <c r="AA446" i="3"/>
  <c r="Z446" i="3"/>
  <c r="Y446" i="3"/>
  <c r="X446" i="3"/>
  <c r="W446" i="3"/>
  <c r="V446" i="3"/>
  <c r="U446" i="3"/>
  <c r="T446" i="3"/>
  <c r="R446" i="3"/>
  <c r="O446" i="3"/>
  <c r="M446" i="3"/>
  <c r="C446" i="3"/>
  <c r="B446" i="3"/>
  <c r="A446" i="3"/>
  <c r="AD445" i="3"/>
  <c r="AC445" i="3"/>
  <c r="AB445" i="3"/>
  <c r="AA445" i="3"/>
  <c r="Z445" i="3"/>
  <c r="Y445" i="3"/>
  <c r="X445" i="3"/>
  <c r="W445" i="3"/>
  <c r="V445" i="3"/>
  <c r="U445" i="3"/>
  <c r="T445" i="3"/>
  <c r="R445" i="3"/>
  <c r="O445" i="3"/>
  <c r="M445" i="3"/>
  <c r="C445" i="3"/>
  <c r="B445" i="3"/>
  <c r="A445" i="3"/>
  <c r="AD444" i="3"/>
  <c r="AC444" i="3"/>
  <c r="AB444" i="3"/>
  <c r="AA444" i="3"/>
  <c r="Z444" i="3"/>
  <c r="Y444" i="3"/>
  <c r="X444" i="3"/>
  <c r="W444" i="3"/>
  <c r="V444" i="3"/>
  <c r="U444" i="3"/>
  <c r="T444" i="3"/>
  <c r="R444" i="3"/>
  <c r="O444" i="3"/>
  <c r="M444" i="3"/>
  <c r="C444" i="3"/>
  <c r="B444" i="3"/>
  <c r="A444" i="3"/>
  <c r="AD443" i="3"/>
  <c r="AC443" i="3"/>
  <c r="AB443" i="3"/>
  <c r="AA443" i="3"/>
  <c r="Z443" i="3"/>
  <c r="Y443" i="3"/>
  <c r="X443" i="3"/>
  <c r="W443" i="3"/>
  <c r="V443" i="3"/>
  <c r="U443" i="3"/>
  <c r="T443" i="3"/>
  <c r="R443" i="3"/>
  <c r="O443" i="3"/>
  <c r="M443" i="3"/>
  <c r="C443" i="3"/>
  <c r="B443" i="3"/>
  <c r="A443" i="3"/>
  <c r="AD442" i="3"/>
  <c r="AC442" i="3"/>
  <c r="AB442" i="3"/>
  <c r="AA442" i="3"/>
  <c r="Z442" i="3"/>
  <c r="Y442" i="3"/>
  <c r="X442" i="3"/>
  <c r="W442" i="3"/>
  <c r="V442" i="3"/>
  <c r="U442" i="3"/>
  <c r="T442" i="3"/>
  <c r="R442" i="3"/>
  <c r="O442" i="3"/>
  <c r="M442" i="3"/>
  <c r="C442" i="3"/>
  <c r="B442" i="3"/>
  <c r="A442" i="3"/>
  <c r="AD441" i="3"/>
  <c r="AC441" i="3"/>
  <c r="AB441" i="3"/>
  <c r="AA441" i="3"/>
  <c r="Z441" i="3"/>
  <c r="Y441" i="3"/>
  <c r="X441" i="3"/>
  <c r="W441" i="3"/>
  <c r="V441" i="3"/>
  <c r="U441" i="3"/>
  <c r="T441" i="3"/>
  <c r="R441" i="3"/>
  <c r="O441" i="3"/>
  <c r="M441" i="3"/>
  <c r="C441" i="3"/>
  <c r="B441" i="3"/>
  <c r="A441" i="3"/>
  <c r="AD440" i="3"/>
  <c r="AC440" i="3"/>
  <c r="AB440" i="3"/>
  <c r="AA440" i="3"/>
  <c r="Z440" i="3"/>
  <c r="Y440" i="3"/>
  <c r="X440" i="3"/>
  <c r="W440" i="3"/>
  <c r="V440" i="3"/>
  <c r="U440" i="3"/>
  <c r="T440" i="3"/>
  <c r="R440" i="3"/>
  <c r="O440" i="3"/>
  <c r="M440" i="3"/>
  <c r="C440" i="3"/>
  <c r="B440" i="3"/>
  <c r="A440" i="3"/>
  <c r="AD439" i="3"/>
  <c r="AC439" i="3"/>
  <c r="AB439" i="3"/>
  <c r="AA439" i="3"/>
  <c r="Z439" i="3"/>
  <c r="Y439" i="3"/>
  <c r="X439" i="3"/>
  <c r="W439" i="3"/>
  <c r="V439" i="3"/>
  <c r="U439" i="3"/>
  <c r="T439" i="3"/>
  <c r="R439" i="3"/>
  <c r="O439" i="3"/>
  <c r="M439" i="3"/>
  <c r="C439" i="3"/>
  <c r="B439" i="3"/>
  <c r="A439" i="3"/>
  <c r="AD438" i="3"/>
  <c r="AC438" i="3"/>
  <c r="AB438" i="3"/>
  <c r="AA438" i="3"/>
  <c r="Z438" i="3"/>
  <c r="Y438" i="3"/>
  <c r="X438" i="3"/>
  <c r="W438" i="3"/>
  <c r="V438" i="3"/>
  <c r="U438" i="3"/>
  <c r="T438" i="3"/>
  <c r="R438" i="3"/>
  <c r="O438" i="3"/>
  <c r="M438" i="3"/>
  <c r="C438" i="3"/>
  <c r="B438" i="3"/>
  <c r="A438" i="3"/>
  <c r="AD437" i="3"/>
  <c r="AC437" i="3"/>
  <c r="AB437" i="3"/>
  <c r="AA437" i="3"/>
  <c r="Z437" i="3"/>
  <c r="Y437" i="3"/>
  <c r="X437" i="3"/>
  <c r="W437" i="3"/>
  <c r="V437" i="3"/>
  <c r="U437" i="3"/>
  <c r="T437" i="3"/>
  <c r="R437" i="3"/>
  <c r="O437" i="3"/>
  <c r="M437" i="3"/>
  <c r="C437" i="3"/>
  <c r="B437" i="3"/>
  <c r="A437" i="3"/>
  <c r="AD436" i="3"/>
  <c r="AC436" i="3"/>
  <c r="AB436" i="3"/>
  <c r="AA436" i="3"/>
  <c r="Z436" i="3"/>
  <c r="Y436" i="3"/>
  <c r="X436" i="3"/>
  <c r="W436" i="3"/>
  <c r="V436" i="3"/>
  <c r="U436" i="3"/>
  <c r="T436" i="3"/>
  <c r="R436" i="3"/>
  <c r="O436" i="3"/>
  <c r="M436" i="3"/>
  <c r="C436" i="3"/>
  <c r="B436" i="3"/>
  <c r="A436" i="3"/>
  <c r="AD435" i="3"/>
  <c r="AC435" i="3"/>
  <c r="AB435" i="3"/>
  <c r="AA435" i="3"/>
  <c r="Z435" i="3"/>
  <c r="Y435" i="3"/>
  <c r="X435" i="3"/>
  <c r="W435" i="3"/>
  <c r="V435" i="3"/>
  <c r="U435" i="3"/>
  <c r="T435" i="3"/>
  <c r="R435" i="3"/>
  <c r="O435" i="3"/>
  <c r="M435" i="3"/>
  <c r="C435" i="3"/>
  <c r="B435" i="3"/>
  <c r="A435" i="3"/>
  <c r="AD434" i="3"/>
  <c r="AC434" i="3"/>
  <c r="AB434" i="3"/>
  <c r="AA434" i="3"/>
  <c r="Z434" i="3"/>
  <c r="Y434" i="3"/>
  <c r="X434" i="3"/>
  <c r="W434" i="3"/>
  <c r="V434" i="3"/>
  <c r="U434" i="3"/>
  <c r="T434" i="3"/>
  <c r="R434" i="3"/>
  <c r="O434" i="3"/>
  <c r="M434" i="3"/>
  <c r="C434" i="3"/>
  <c r="B434" i="3"/>
  <c r="A434" i="3"/>
  <c r="AD433" i="3"/>
  <c r="AC433" i="3"/>
  <c r="AB433" i="3"/>
  <c r="AA433" i="3"/>
  <c r="Z433" i="3"/>
  <c r="Y433" i="3"/>
  <c r="X433" i="3"/>
  <c r="W433" i="3"/>
  <c r="V433" i="3"/>
  <c r="U433" i="3"/>
  <c r="T433" i="3"/>
  <c r="R433" i="3"/>
  <c r="O433" i="3"/>
  <c r="M433" i="3"/>
  <c r="C433" i="3"/>
  <c r="B433" i="3"/>
  <c r="A433" i="3"/>
  <c r="AD432" i="3"/>
  <c r="AC432" i="3"/>
  <c r="AB432" i="3"/>
  <c r="AA432" i="3"/>
  <c r="Z432" i="3"/>
  <c r="Y432" i="3"/>
  <c r="X432" i="3"/>
  <c r="W432" i="3"/>
  <c r="V432" i="3"/>
  <c r="U432" i="3"/>
  <c r="T432" i="3"/>
  <c r="R432" i="3"/>
  <c r="O432" i="3"/>
  <c r="M432" i="3"/>
  <c r="C432" i="3"/>
  <c r="B432" i="3"/>
  <c r="A432" i="3"/>
  <c r="AD431" i="3"/>
  <c r="AC431" i="3"/>
  <c r="AB431" i="3"/>
  <c r="AA431" i="3"/>
  <c r="Z431" i="3"/>
  <c r="Y431" i="3"/>
  <c r="X431" i="3"/>
  <c r="W431" i="3"/>
  <c r="V431" i="3"/>
  <c r="U431" i="3"/>
  <c r="T431" i="3"/>
  <c r="R431" i="3"/>
  <c r="O431" i="3"/>
  <c r="M431" i="3"/>
  <c r="C431" i="3"/>
  <c r="B431" i="3"/>
  <c r="A431" i="3"/>
  <c r="AD430" i="3"/>
  <c r="AC430" i="3"/>
  <c r="AB430" i="3"/>
  <c r="AA430" i="3"/>
  <c r="Z430" i="3"/>
  <c r="Y430" i="3"/>
  <c r="X430" i="3"/>
  <c r="W430" i="3"/>
  <c r="V430" i="3"/>
  <c r="U430" i="3"/>
  <c r="T430" i="3"/>
  <c r="R430" i="3"/>
  <c r="O430" i="3"/>
  <c r="M430" i="3"/>
  <c r="C430" i="3"/>
  <c r="B430" i="3"/>
  <c r="A430" i="3"/>
  <c r="AD429" i="3"/>
  <c r="AC429" i="3"/>
  <c r="AB429" i="3"/>
  <c r="AA429" i="3"/>
  <c r="Z429" i="3"/>
  <c r="Y429" i="3"/>
  <c r="X429" i="3"/>
  <c r="W429" i="3"/>
  <c r="V429" i="3"/>
  <c r="U429" i="3"/>
  <c r="T429" i="3"/>
  <c r="R429" i="3"/>
  <c r="O429" i="3"/>
  <c r="M429" i="3"/>
  <c r="C429" i="3"/>
  <c r="B429" i="3"/>
  <c r="A429" i="3"/>
  <c r="AD428" i="3"/>
  <c r="AC428" i="3"/>
  <c r="AB428" i="3"/>
  <c r="AA428" i="3"/>
  <c r="Z428" i="3"/>
  <c r="Y428" i="3"/>
  <c r="X428" i="3"/>
  <c r="W428" i="3"/>
  <c r="V428" i="3"/>
  <c r="U428" i="3"/>
  <c r="T428" i="3"/>
  <c r="R428" i="3"/>
  <c r="O428" i="3"/>
  <c r="M428" i="3"/>
  <c r="C428" i="3"/>
  <c r="B428" i="3"/>
  <c r="A428" i="3"/>
  <c r="AD427" i="3"/>
  <c r="AC427" i="3"/>
  <c r="AB427" i="3"/>
  <c r="AA427" i="3"/>
  <c r="Z427" i="3"/>
  <c r="Y427" i="3"/>
  <c r="X427" i="3"/>
  <c r="W427" i="3"/>
  <c r="V427" i="3"/>
  <c r="U427" i="3"/>
  <c r="T427" i="3"/>
  <c r="R427" i="3"/>
  <c r="O427" i="3"/>
  <c r="M427" i="3"/>
  <c r="C427" i="3"/>
  <c r="B427" i="3"/>
  <c r="A427" i="3"/>
  <c r="AD426" i="3"/>
  <c r="AC426" i="3"/>
  <c r="AB426" i="3"/>
  <c r="AA426" i="3"/>
  <c r="Z426" i="3"/>
  <c r="Y426" i="3"/>
  <c r="X426" i="3"/>
  <c r="W426" i="3"/>
  <c r="V426" i="3"/>
  <c r="U426" i="3"/>
  <c r="T426" i="3"/>
  <c r="R426" i="3"/>
  <c r="O426" i="3"/>
  <c r="M426" i="3"/>
  <c r="C426" i="3"/>
  <c r="B426" i="3"/>
  <c r="A426" i="3"/>
  <c r="AD425" i="3"/>
  <c r="AC425" i="3"/>
  <c r="AB425" i="3"/>
  <c r="AA425" i="3"/>
  <c r="Z425" i="3"/>
  <c r="Y425" i="3"/>
  <c r="X425" i="3"/>
  <c r="W425" i="3"/>
  <c r="V425" i="3"/>
  <c r="U425" i="3"/>
  <c r="T425" i="3"/>
  <c r="R425" i="3"/>
  <c r="O425" i="3"/>
  <c r="M425" i="3"/>
  <c r="C425" i="3"/>
  <c r="B425" i="3"/>
  <c r="A425" i="3"/>
  <c r="AD424" i="3"/>
  <c r="AC424" i="3"/>
  <c r="AB424" i="3"/>
  <c r="AA424" i="3"/>
  <c r="Z424" i="3"/>
  <c r="Y424" i="3"/>
  <c r="X424" i="3"/>
  <c r="W424" i="3"/>
  <c r="V424" i="3"/>
  <c r="U424" i="3"/>
  <c r="T424" i="3"/>
  <c r="R424" i="3"/>
  <c r="O424" i="3"/>
  <c r="M424" i="3"/>
  <c r="C424" i="3"/>
  <c r="B424" i="3"/>
  <c r="A424" i="3"/>
  <c r="AD423" i="3"/>
  <c r="AC423" i="3"/>
  <c r="AB423" i="3"/>
  <c r="AA423" i="3"/>
  <c r="Z423" i="3"/>
  <c r="Y423" i="3"/>
  <c r="X423" i="3"/>
  <c r="W423" i="3"/>
  <c r="V423" i="3"/>
  <c r="U423" i="3"/>
  <c r="T423" i="3"/>
  <c r="R423" i="3"/>
  <c r="O423" i="3"/>
  <c r="M423" i="3"/>
  <c r="C423" i="3"/>
  <c r="B423" i="3"/>
  <c r="A423" i="3"/>
  <c r="AD422" i="3"/>
  <c r="AC422" i="3"/>
  <c r="AB422" i="3"/>
  <c r="AA422" i="3"/>
  <c r="Z422" i="3"/>
  <c r="Y422" i="3"/>
  <c r="X422" i="3"/>
  <c r="W422" i="3"/>
  <c r="V422" i="3"/>
  <c r="U422" i="3"/>
  <c r="T422" i="3"/>
  <c r="R422" i="3"/>
  <c r="O422" i="3"/>
  <c r="M422" i="3"/>
  <c r="C422" i="3"/>
  <c r="B422" i="3"/>
  <c r="A422" i="3"/>
  <c r="AD421" i="3"/>
  <c r="AC421" i="3"/>
  <c r="AB421" i="3"/>
  <c r="AA421" i="3"/>
  <c r="Z421" i="3"/>
  <c r="Y421" i="3"/>
  <c r="X421" i="3"/>
  <c r="W421" i="3"/>
  <c r="V421" i="3"/>
  <c r="U421" i="3"/>
  <c r="T421" i="3"/>
  <c r="R421" i="3"/>
  <c r="O421" i="3"/>
  <c r="M421" i="3"/>
  <c r="C421" i="3"/>
  <c r="B421" i="3"/>
  <c r="A421" i="3"/>
  <c r="AD420" i="3"/>
  <c r="AC420" i="3"/>
  <c r="AB420" i="3"/>
  <c r="AA420" i="3"/>
  <c r="Z420" i="3"/>
  <c r="Y420" i="3"/>
  <c r="X420" i="3"/>
  <c r="W420" i="3"/>
  <c r="V420" i="3"/>
  <c r="U420" i="3"/>
  <c r="T420" i="3"/>
  <c r="R420" i="3"/>
  <c r="O420" i="3"/>
  <c r="M420" i="3"/>
  <c r="C420" i="3"/>
  <c r="B420" i="3"/>
  <c r="A420" i="3"/>
  <c r="AD419" i="3"/>
  <c r="AC419" i="3"/>
  <c r="AB419" i="3"/>
  <c r="AA419" i="3"/>
  <c r="Z419" i="3"/>
  <c r="Y419" i="3"/>
  <c r="X419" i="3"/>
  <c r="W419" i="3"/>
  <c r="V419" i="3"/>
  <c r="U419" i="3"/>
  <c r="T419" i="3"/>
  <c r="R419" i="3"/>
  <c r="O419" i="3"/>
  <c r="M419" i="3"/>
  <c r="C419" i="3"/>
  <c r="B419" i="3"/>
  <c r="A419" i="3"/>
  <c r="AD418" i="3"/>
  <c r="AC418" i="3"/>
  <c r="AB418" i="3"/>
  <c r="AA418" i="3"/>
  <c r="Z418" i="3"/>
  <c r="Y418" i="3"/>
  <c r="X418" i="3"/>
  <c r="W418" i="3"/>
  <c r="V418" i="3"/>
  <c r="U418" i="3"/>
  <c r="T418" i="3"/>
  <c r="R418" i="3"/>
  <c r="O418" i="3"/>
  <c r="M418" i="3"/>
  <c r="C418" i="3"/>
  <c r="B418" i="3"/>
  <c r="A418" i="3"/>
  <c r="AD417" i="3"/>
  <c r="AC417" i="3"/>
  <c r="AB417" i="3"/>
  <c r="AA417" i="3"/>
  <c r="Z417" i="3"/>
  <c r="Y417" i="3"/>
  <c r="X417" i="3"/>
  <c r="W417" i="3"/>
  <c r="V417" i="3"/>
  <c r="U417" i="3"/>
  <c r="T417" i="3"/>
  <c r="R417" i="3"/>
  <c r="O417" i="3"/>
  <c r="M417" i="3"/>
  <c r="C417" i="3"/>
  <c r="B417" i="3"/>
  <c r="A417" i="3"/>
  <c r="AD416" i="3"/>
  <c r="AC416" i="3"/>
  <c r="AB416" i="3"/>
  <c r="AA416" i="3"/>
  <c r="Z416" i="3"/>
  <c r="Y416" i="3"/>
  <c r="X416" i="3"/>
  <c r="W416" i="3"/>
  <c r="V416" i="3"/>
  <c r="U416" i="3"/>
  <c r="T416" i="3"/>
  <c r="R416" i="3"/>
  <c r="O416" i="3"/>
  <c r="M416" i="3"/>
  <c r="C416" i="3"/>
  <c r="B416" i="3"/>
  <c r="A416" i="3"/>
  <c r="AD415" i="3"/>
  <c r="AC415" i="3"/>
  <c r="AB415" i="3"/>
  <c r="AA415" i="3"/>
  <c r="Z415" i="3"/>
  <c r="Y415" i="3"/>
  <c r="X415" i="3"/>
  <c r="W415" i="3"/>
  <c r="V415" i="3"/>
  <c r="U415" i="3"/>
  <c r="T415" i="3"/>
  <c r="R415" i="3"/>
  <c r="O415" i="3"/>
  <c r="M415" i="3"/>
  <c r="C415" i="3"/>
  <c r="B415" i="3"/>
  <c r="A415" i="3"/>
  <c r="AD414" i="3"/>
  <c r="AC414" i="3"/>
  <c r="AB414" i="3"/>
  <c r="AA414" i="3"/>
  <c r="Z414" i="3"/>
  <c r="Y414" i="3"/>
  <c r="X414" i="3"/>
  <c r="W414" i="3"/>
  <c r="V414" i="3"/>
  <c r="U414" i="3"/>
  <c r="T414" i="3"/>
  <c r="R414" i="3"/>
  <c r="O414" i="3"/>
  <c r="M414" i="3"/>
  <c r="C414" i="3"/>
  <c r="B414" i="3"/>
  <c r="A414" i="3"/>
  <c r="AD413" i="3"/>
  <c r="AC413" i="3"/>
  <c r="AB413" i="3"/>
  <c r="AA413" i="3"/>
  <c r="Z413" i="3"/>
  <c r="Y413" i="3"/>
  <c r="X413" i="3"/>
  <c r="W413" i="3"/>
  <c r="V413" i="3"/>
  <c r="U413" i="3"/>
  <c r="T413" i="3"/>
  <c r="R413" i="3"/>
  <c r="O413" i="3"/>
  <c r="M413" i="3"/>
  <c r="C413" i="3"/>
  <c r="B413" i="3"/>
  <c r="A413" i="3"/>
  <c r="AD412" i="3"/>
  <c r="AC412" i="3"/>
  <c r="AB412" i="3"/>
  <c r="AA412" i="3"/>
  <c r="Z412" i="3"/>
  <c r="Y412" i="3"/>
  <c r="X412" i="3"/>
  <c r="W412" i="3"/>
  <c r="V412" i="3"/>
  <c r="U412" i="3"/>
  <c r="T412" i="3"/>
  <c r="R412" i="3"/>
  <c r="O412" i="3"/>
  <c r="M412" i="3"/>
  <c r="C412" i="3"/>
  <c r="B412" i="3"/>
  <c r="A412" i="3"/>
  <c r="AD411" i="3"/>
  <c r="AC411" i="3"/>
  <c r="AB411" i="3"/>
  <c r="AA411" i="3"/>
  <c r="Z411" i="3"/>
  <c r="Y411" i="3"/>
  <c r="X411" i="3"/>
  <c r="W411" i="3"/>
  <c r="V411" i="3"/>
  <c r="U411" i="3"/>
  <c r="T411" i="3"/>
  <c r="R411" i="3"/>
  <c r="O411" i="3"/>
  <c r="M411" i="3"/>
  <c r="C411" i="3"/>
  <c r="B411" i="3"/>
  <c r="A411" i="3"/>
  <c r="AD410" i="3"/>
  <c r="AC410" i="3"/>
  <c r="AB410" i="3"/>
  <c r="AA410" i="3"/>
  <c r="Z410" i="3"/>
  <c r="Y410" i="3"/>
  <c r="X410" i="3"/>
  <c r="W410" i="3"/>
  <c r="V410" i="3"/>
  <c r="U410" i="3"/>
  <c r="T410" i="3"/>
  <c r="R410" i="3"/>
  <c r="O410" i="3"/>
  <c r="M410" i="3"/>
  <c r="C410" i="3"/>
  <c r="B410" i="3"/>
  <c r="A410" i="3"/>
  <c r="AD409" i="3"/>
  <c r="AC409" i="3"/>
  <c r="AB409" i="3"/>
  <c r="AA409" i="3"/>
  <c r="Z409" i="3"/>
  <c r="Y409" i="3"/>
  <c r="X409" i="3"/>
  <c r="W409" i="3"/>
  <c r="V409" i="3"/>
  <c r="U409" i="3"/>
  <c r="T409" i="3"/>
  <c r="R409" i="3"/>
  <c r="O409" i="3"/>
  <c r="M409" i="3"/>
  <c r="C409" i="3"/>
  <c r="B409" i="3"/>
  <c r="A409" i="3"/>
  <c r="AD408" i="3"/>
  <c r="AC408" i="3"/>
  <c r="AB408" i="3"/>
  <c r="AA408" i="3"/>
  <c r="Z408" i="3"/>
  <c r="Y408" i="3"/>
  <c r="X408" i="3"/>
  <c r="W408" i="3"/>
  <c r="V408" i="3"/>
  <c r="U408" i="3"/>
  <c r="T408" i="3"/>
  <c r="R408" i="3"/>
  <c r="O408" i="3"/>
  <c r="M408" i="3"/>
  <c r="C408" i="3"/>
  <c r="B408" i="3"/>
  <c r="A408" i="3"/>
  <c r="AD407" i="3"/>
  <c r="AC407" i="3"/>
  <c r="AB407" i="3"/>
  <c r="AA407" i="3"/>
  <c r="Z407" i="3"/>
  <c r="Y407" i="3"/>
  <c r="X407" i="3"/>
  <c r="W407" i="3"/>
  <c r="V407" i="3"/>
  <c r="U407" i="3"/>
  <c r="T407" i="3"/>
  <c r="R407" i="3"/>
  <c r="O407" i="3"/>
  <c r="M407" i="3"/>
  <c r="C407" i="3"/>
  <c r="B407" i="3"/>
  <c r="A407" i="3"/>
  <c r="AD406" i="3"/>
  <c r="AC406" i="3"/>
  <c r="AB406" i="3"/>
  <c r="AA406" i="3"/>
  <c r="Z406" i="3"/>
  <c r="Y406" i="3"/>
  <c r="X406" i="3"/>
  <c r="W406" i="3"/>
  <c r="V406" i="3"/>
  <c r="U406" i="3"/>
  <c r="T406" i="3"/>
  <c r="R406" i="3"/>
  <c r="O406" i="3"/>
  <c r="M406" i="3"/>
  <c r="C406" i="3"/>
  <c r="B406" i="3"/>
  <c r="A406" i="3"/>
  <c r="AD405" i="3"/>
  <c r="AC405" i="3"/>
  <c r="AB405" i="3"/>
  <c r="AA405" i="3"/>
  <c r="Z405" i="3"/>
  <c r="Y405" i="3"/>
  <c r="X405" i="3"/>
  <c r="W405" i="3"/>
  <c r="V405" i="3"/>
  <c r="U405" i="3"/>
  <c r="T405" i="3"/>
  <c r="R405" i="3"/>
  <c r="O405" i="3"/>
  <c r="M405" i="3"/>
  <c r="C405" i="3"/>
  <c r="B405" i="3"/>
  <c r="A405" i="3"/>
  <c r="AD404" i="3"/>
  <c r="AC404" i="3"/>
  <c r="AB404" i="3"/>
  <c r="AA404" i="3"/>
  <c r="Z404" i="3"/>
  <c r="Y404" i="3"/>
  <c r="X404" i="3"/>
  <c r="W404" i="3"/>
  <c r="V404" i="3"/>
  <c r="U404" i="3"/>
  <c r="T404" i="3"/>
  <c r="R404" i="3"/>
  <c r="O404" i="3"/>
  <c r="M404" i="3"/>
  <c r="C404" i="3"/>
  <c r="B404" i="3"/>
  <c r="A404" i="3"/>
  <c r="AD403" i="3"/>
  <c r="AC403" i="3"/>
  <c r="AB403" i="3"/>
  <c r="AA403" i="3"/>
  <c r="Z403" i="3"/>
  <c r="Y403" i="3"/>
  <c r="X403" i="3"/>
  <c r="W403" i="3"/>
  <c r="V403" i="3"/>
  <c r="U403" i="3"/>
  <c r="T403" i="3"/>
  <c r="R403" i="3"/>
  <c r="O403" i="3"/>
  <c r="M403" i="3"/>
  <c r="C403" i="3"/>
  <c r="B403" i="3"/>
  <c r="A403" i="3"/>
  <c r="AD402" i="3"/>
  <c r="AC402" i="3"/>
  <c r="AB402" i="3"/>
  <c r="AA402" i="3"/>
  <c r="Z402" i="3"/>
  <c r="Y402" i="3"/>
  <c r="X402" i="3"/>
  <c r="W402" i="3"/>
  <c r="V402" i="3"/>
  <c r="U402" i="3"/>
  <c r="T402" i="3"/>
  <c r="R402" i="3"/>
  <c r="O402" i="3"/>
  <c r="M402" i="3"/>
  <c r="C402" i="3"/>
  <c r="B402" i="3"/>
  <c r="A402" i="3"/>
  <c r="AD401" i="3"/>
  <c r="AC401" i="3"/>
  <c r="AB401" i="3"/>
  <c r="AA401" i="3"/>
  <c r="Z401" i="3"/>
  <c r="Y401" i="3"/>
  <c r="X401" i="3"/>
  <c r="W401" i="3"/>
  <c r="V401" i="3"/>
  <c r="U401" i="3"/>
  <c r="T401" i="3"/>
  <c r="R401" i="3"/>
  <c r="O401" i="3"/>
  <c r="M401" i="3"/>
  <c r="C401" i="3"/>
  <c r="B401" i="3"/>
  <c r="A401" i="3"/>
  <c r="AD400" i="3"/>
  <c r="AC400" i="3"/>
  <c r="AB400" i="3"/>
  <c r="AA400" i="3"/>
  <c r="Z400" i="3"/>
  <c r="Y400" i="3"/>
  <c r="X400" i="3"/>
  <c r="W400" i="3"/>
  <c r="V400" i="3"/>
  <c r="U400" i="3"/>
  <c r="T400" i="3"/>
  <c r="R400" i="3"/>
  <c r="O400" i="3"/>
  <c r="M400" i="3"/>
  <c r="C400" i="3"/>
  <c r="B400" i="3"/>
  <c r="A400" i="3"/>
  <c r="AD399" i="3"/>
  <c r="AC399" i="3"/>
  <c r="AB399" i="3"/>
  <c r="AA399" i="3"/>
  <c r="Z399" i="3"/>
  <c r="Y399" i="3"/>
  <c r="X399" i="3"/>
  <c r="W399" i="3"/>
  <c r="V399" i="3"/>
  <c r="U399" i="3"/>
  <c r="T399" i="3"/>
  <c r="R399" i="3"/>
  <c r="O399" i="3"/>
  <c r="M399" i="3"/>
  <c r="C399" i="3"/>
  <c r="B399" i="3"/>
  <c r="A399" i="3"/>
  <c r="AD398" i="3"/>
  <c r="AC398" i="3"/>
  <c r="AB398" i="3"/>
  <c r="AA398" i="3"/>
  <c r="Z398" i="3"/>
  <c r="Y398" i="3"/>
  <c r="X398" i="3"/>
  <c r="W398" i="3"/>
  <c r="V398" i="3"/>
  <c r="U398" i="3"/>
  <c r="T398" i="3"/>
  <c r="R398" i="3"/>
  <c r="O398" i="3"/>
  <c r="M398" i="3"/>
  <c r="C398" i="3"/>
  <c r="B398" i="3"/>
  <c r="A398" i="3"/>
  <c r="AD397" i="3"/>
  <c r="AC397" i="3"/>
  <c r="AB397" i="3"/>
  <c r="AA397" i="3"/>
  <c r="Z397" i="3"/>
  <c r="Y397" i="3"/>
  <c r="X397" i="3"/>
  <c r="W397" i="3"/>
  <c r="V397" i="3"/>
  <c r="U397" i="3"/>
  <c r="T397" i="3"/>
  <c r="R397" i="3"/>
  <c r="O397" i="3"/>
  <c r="M397" i="3"/>
  <c r="C397" i="3"/>
  <c r="B397" i="3"/>
  <c r="A397" i="3"/>
  <c r="AD396" i="3"/>
  <c r="AC396" i="3"/>
  <c r="AB396" i="3"/>
  <c r="AA396" i="3"/>
  <c r="Z396" i="3"/>
  <c r="Y396" i="3"/>
  <c r="X396" i="3"/>
  <c r="W396" i="3"/>
  <c r="V396" i="3"/>
  <c r="U396" i="3"/>
  <c r="T396" i="3"/>
  <c r="R396" i="3"/>
  <c r="O396" i="3"/>
  <c r="M396" i="3"/>
  <c r="C396" i="3"/>
  <c r="B396" i="3"/>
  <c r="A396" i="3"/>
  <c r="AD395" i="3"/>
  <c r="AC395" i="3"/>
  <c r="AB395" i="3"/>
  <c r="AA395" i="3"/>
  <c r="Z395" i="3"/>
  <c r="Y395" i="3"/>
  <c r="X395" i="3"/>
  <c r="W395" i="3"/>
  <c r="V395" i="3"/>
  <c r="U395" i="3"/>
  <c r="T395" i="3"/>
  <c r="R395" i="3"/>
  <c r="O395" i="3"/>
  <c r="M395" i="3"/>
  <c r="C395" i="3"/>
  <c r="B395" i="3"/>
  <c r="A395" i="3"/>
  <c r="AD394" i="3"/>
  <c r="AC394" i="3"/>
  <c r="AB394" i="3"/>
  <c r="AA394" i="3"/>
  <c r="Z394" i="3"/>
  <c r="Y394" i="3"/>
  <c r="X394" i="3"/>
  <c r="W394" i="3"/>
  <c r="V394" i="3"/>
  <c r="U394" i="3"/>
  <c r="T394" i="3"/>
  <c r="R394" i="3"/>
  <c r="O394" i="3"/>
  <c r="M394" i="3"/>
  <c r="C394" i="3"/>
  <c r="B394" i="3"/>
  <c r="A394" i="3"/>
  <c r="AD393" i="3"/>
  <c r="AC393" i="3"/>
  <c r="AB393" i="3"/>
  <c r="AA393" i="3"/>
  <c r="Z393" i="3"/>
  <c r="Y393" i="3"/>
  <c r="X393" i="3"/>
  <c r="W393" i="3"/>
  <c r="V393" i="3"/>
  <c r="U393" i="3"/>
  <c r="T393" i="3"/>
  <c r="R393" i="3"/>
  <c r="O393" i="3"/>
  <c r="M393" i="3"/>
  <c r="C393" i="3"/>
  <c r="B393" i="3"/>
  <c r="A393" i="3"/>
  <c r="AD392" i="3"/>
  <c r="AC392" i="3"/>
  <c r="AB392" i="3"/>
  <c r="AA392" i="3"/>
  <c r="Z392" i="3"/>
  <c r="Y392" i="3"/>
  <c r="X392" i="3"/>
  <c r="W392" i="3"/>
  <c r="V392" i="3"/>
  <c r="U392" i="3"/>
  <c r="T392" i="3"/>
  <c r="R392" i="3"/>
  <c r="O392" i="3"/>
  <c r="M392" i="3"/>
  <c r="C392" i="3"/>
  <c r="B392" i="3"/>
  <c r="A392" i="3"/>
  <c r="AD391" i="3"/>
  <c r="AC391" i="3"/>
  <c r="AB391" i="3"/>
  <c r="AA391" i="3"/>
  <c r="Z391" i="3"/>
  <c r="Y391" i="3"/>
  <c r="X391" i="3"/>
  <c r="W391" i="3"/>
  <c r="V391" i="3"/>
  <c r="U391" i="3"/>
  <c r="T391" i="3"/>
  <c r="R391" i="3"/>
  <c r="O391" i="3"/>
  <c r="M391" i="3"/>
  <c r="C391" i="3"/>
  <c r="B391" i="3"/>
  <c r="A391" i="3"/>
  <c r="AD390" i="3"/>
  <c r="AC390" i="3"/>
  <c r="AB390" i="3"/>
  <c r="AA390" i="3"/>
  <c r="Z390" i="3"/>
  <c r="Y390" i="3"/>
  <c r="X390" i="3"/>
  <c r="W390" i="3"/>
  <c r="V390" i="3"/>
  <c r="U390" i="3"/>
  <c r="T390" i="3"/>
  <c r="R390" i="3"/>
  <c r="O390" i="3"/>
  <c r="M390" i="3"/>
  <c r="C390" i="3"/>
  <c r="B390" i="3"/>
  <c r="A390" i="3"/>
  <c r="AD389" i="3"/>
  <c r="AC389" i="3"/>
  <c r="AB389" i="3"/>
  <c r="AA389" i="3"/>
  <c r="Z389" i="3"/>
  <c r="Y389" i="3"/>
  <c r="X389" i="3"/>
  <c r="W389" i="3"/>
  <c r="V389" i="3"/>
  <c r="U389" i="3"/>
  <c r="T389" i="3"/>
  <c r="R389" i="3"/>
  <c r="O389" i="3"/>
  <c r="M389" i="3"/>
  <c r="C389" i="3"/>
  <c r="B389" i="3"/>
  <c r="A389" i="3"/>
  <c r="AD388" i="3"/>
  <c r="AC388" i="3"/>
  <c r="AB388" i="3"/>
  <c r="AA388" i="3"/>
  <c r="Z388" i="3"/>
  <c r="Y388" i="3"/>
  <c r="X388" i="3"/>
  <c r="W388" i="3"/>
  <c r="V388" i="3"/>
  <c r="U388" i="3"/>
  <c r="T388" i="3"/>
  <c r="R388" i="3"/>
  <c r="O388" i="3"/>
  <c r="M388" i="3"/>
  <c r="C388" i="3"/>
  <c r="B388" i="3"/>
  <c r="A388" i="3"/>
  <c r="AD387" i="3"/>
  <c r="AC387" i="3"/>
  <c r="AB387" i="3"/>
  <c r="AA387" i="3"/>
  <c r="Z387" i="3"/>
  <c r="Y387" i="3"/>
  <c r="X387" i="3"/>
  <c r="W387" i="3"/>
  <c r="V387" i="3"/>
  <c r="U387" i="3"/>
  <c r="T387" i="3"/>
  <c r="R387" i="3"/>
  <c r="O387" i="3"/>
  <c r="M387" i="3"/>
  <c r="C387" i="3"/>
  <c r="B387" i="3"/>
  <c r="A387" i="3"/>
  <c r="AD386" i="3"/>
  <c r="AC386" i="3"/>
  <c r="AB386" i="3"/>
  <c r="AA386" i="3"/>
  <c r="Z386" i="3"/>
  <c r="Y386" i="3"/>
  <c r="X386" i="3"/>
  <c r="W386" i="3"/>
  <c r="V386" i="3"/>
  <c r="U386" i="3"/>
  <c r="T386" i="3"/>
  <c r="R386" i="3"/>
  <c r="O386" i="3"/>
  <c r="M386" i="3"/>
  <c r="C386" i="3"/>
  <c r="B386" i="3"/>
  <c r="A386" i="3"/>
  <c r="AD385" i="3"/>
  <c r="AC385" i="3"/>
  <c r="AB385" i="3"/>
  <c r="AA385" i="3"/>
  <c r="Z385" i="3"/>
  <c r="Y385" i="3"/>
  <c r="X385" i="3"/>
  <c r="W385" i="3"/>
  <c r="V385" i="3"/>
  <c r="U385" i="3"/>
  <c r="T385" i="3"/>
  <c r="R385" i="3"/>
  <c r="O385" i="3"/>
  <c r="M385" i="3"/>
  <c r="C385" i="3"/>
  <c r="B385" i="3"/>
  <c r="A385" i="3"/>
  <c r="AD384" i="3"/>
  <c r="AC384" i="3"/>
  <c r="AB384" i="3"/>
  <c r="AA384" i="3"/>
  <c r="Z384" i="3"/>
  <c r="Y384" i="3"/>
  <c r="X384" i="3"/>
  <c r="W384" i="3"/>
  <c r="V384" i="3"/>
  <c r="U384" i="3"/>
  <c r="T384" i="3"/>
  <c r="R384" i="3"/>
  <c r="O384" i="3"/>
  <c r="M384" i="3"/>
  <c r="C384" i="3"/>
  <c r="B384" i="3"/>
  <c r="A384" i="3"/>
  <c r="AD383" i="3"/>
  <c r="AC383" i="3"/>
  <c r="AB383" i="3"/>
  <c r="AA383" i="3"/>
  <c r="Z383" i="3"/>
  <c r="Y383" i="3"/>
  <c r="X383" i="3"/>
  <c r="W383" i="3"/>
  <c r="V383" i="3"/>
  <c r="U383" i="3"/>
  <c r="T383" i="3"/>
  <c r="R383" i="3"/>
  <c r="O383" i="3"/>
  <c r="M383" i="3"/>
  <c r="C383" i="3"/>
  <c r="B383" i="3"/>
  <c r="A383" i="3"/>
  <c r="AD382" i="3"/>
  <c r="AC382" i="3"/>
  <c r="AB382" i="3"/>
  <c r="AA382" i="3"/>
  <c r="Z382" i="3"/>
  <c r="Y382" i="3"/>
  <c r="X382" i="3"/>
  <c r="W382" i="3"/>
  <c r="V382" i="3"/>
  <c r="U382" i="3"/>
  <c r="T382" i="3"/>
  <c r="R382" i="3"/>
  <c r="O382" i="3"/>
  <c r="M382" i="3"/>
  <c r="C382" i="3"/>
  <c r="B382" i="3"/>
  <c r="A382" i="3"/>
  <c r="AD381" i="3"/>
  <c r="AC381" i="3"/>
  <c r="AB381" i="3"/>
  <c r="AA381" i="3"/>
  <c r="Z381" i="3"/>
  <c r="Y381" i="3"/>
  <c r="X381" i="3"/>
  <c r="W381" i="3"/>
  <c r="V381" i="3"/>
  <c r="U381" i="3"/>
  <c r="T381" i="3"/>
  <c r="R381" i="3"/>
  <c r="O381" i="3"/>
  <c r="M381" i="3"/>
  <c r="C381" i="3"/>
  <c r="B381" i="3"/>
  <c r="A381" i="3"/>
  <c r="AD380" i="3"/>
  <c r="AC380" i="3"/>
  <c r="AB380" i="3"/>
  <c r="AA380" i="3"/>
  <c r="Z380" i="3"/>
  <c r="Y380" i="3"/>
  <c r="X380" i="3"/>
  <c r="W380" i="3"/>
  <c r="V380" i="3"/>
  <c r="U380" i="3"/>
  <c r="T380" i="3"/>
  <c r="R380" i="3"/>
  <c r="O380" i="3"/>
  <c r="M380" i="3"/>
  <c r="C380" i="3"/>
  <c r="B380" i="3"/>
  <c r="A380" i="3"/>
  <c r="AD379" i="3"/>
  <c r="AC379" i="3"/>
  <c r="AB379" i="3"/>
  <c r="AA379" i="3"/>
  <c r="Z379" i="3"/>
  <c r="Y379" i="3"/>
  <c r="X379" i="3"/>
  <c r="W379" i="3"/>
  <c r="V379" i="3"/>
  <c r="U379" i="3"/>
  <c r="T379" i="3"/>
  <c r="R379" i="3"/>
  <c r="O379" i="3"/>
  <c r="M379" i="3"/>
  <c r="C379" i="3"/>
  <c r="B379" i="3"/>
  <c r="A379" i="3"/>
  <c r="AD378" i="3"/>
  <c r="AC378" i="3"/>
  <c r="AB378" i="3"/>
  <c r="AA378" i="3"/>
  <c r="Z378" i="3"/>
  <c r="Y378" i="3"/>
  <c r="X378" i="3"/>
  <c r="W378" i="3"/>
  <c r="V378" i="3"/>
  <c r="U378" i="3"/>
  <c r="T378" i="3"/>
  <c r="R378" i="3"/>
  <c r="O378" i="3"/>
  <c r="M378" i="3"/>
  <c r="C378" i="3"/>
  <c r="B378" i="3"/>
  <c r="A378" i="3"/>
  <c r="AD377" i="3"/>
  <c r="AC377" i="3"/>
  <c r="AB377" i="3"/>
  <c r="AA377" i="3"/>
  <c r="Z377" i="3"/>
  <c r="Y377" i="3"/>
  <c r="X377" i="3"/>
  <c r="W377" i="3"/>
  <c r="V377" i="3"/>
  <c r="U377" i="3"/>
  <c r="T377" i="3"/>
  <c r="R377" i="3"/>
  <c r="O377" i="3"/>
  <c r="M377" i="3"/>
  <c r="C377" i="3"/>
  <c r="B377" i="3"/>
  <c r="A377" i="3"/>
  <c r="AD376" i="3"/>
  <c r="AC376" i="3"/>
  <c r="AB376" i="3"/>
  <c r="AA376" i="3"/>
  <c r="Z376" i="3"/>
  <c r="Y376" i="3"/>
  <c r="X376" i="3"/>
  <c r="W376" i="3"/>
  <c r="V376" i="3"/>
  <c r="U376" i="3"/>
  <c r="T376" i="3"/>
  <c r="R376" i="3"/>
  <c r="O376" i="3"/>
  <c r="M376" i="3"/>
  <c r="C376" i="3"/>
  <c r="B376" i="3"/>
  <c r="A376" i="3"/>
  <c r="AD375" i="3"/>
  <c r="AC375" i="3"/>
  <c r="AB375" i="3"/>
  <c r="AA375" i="3"/>
  <c r="Z375" i="3"/>
  <c r="Y375" i="3"/>
  <c r="X375" i="3"/>
  <c r="W375" i="3"/>
  <c r="V375" i="3"/>
  <c r="U375" i="3"/>
  <c r="T375" i="3"/>
  <c r="R375" i="3"/>
  <c r="O375" i="3"/>
  <c r="M375" i="3"/>
  <c r="C375" i="3"/>
  <c r="B375" i="3"/>
  <c r="A375" i="3"/>
  <c r="AD374" i="3"/>
  <c r="AC374" i="3"/>
  <c r="AB374" i="3"/>
  <c r="AA374" i="3"/>
  <c r="Z374" i="3"/>
  <c r="Y374" i="3"/>
  <c r="X374" i="3"/>
  <c r="W374" i="3"/>
  <c r="V374" i="3"/>
  <c r="U374" i="3"/>
  <c r="T374" i="3"/>
  <c r="R374" i="3"/>
  <c r="O374" i="3"/>
  <c r="M374" i="3"/>
  <c r="C374" i="3"/>
  <c r="B374" i="3"/>
  <c r="A374" i="3"/>
  <c r="AD373" i="3"/>
  <c r="AC373" i="3"/>
  <c r="AB373" i="3"/>
  <c r="AA373" i="3"/>
  <c r="Z373" i="3"/>
  <c r="Y373" i="3"/>
  <c r="X373" i="3"/>
  <c r="W373" i="3"/>
  <c r="V373" i="3"/>
  <c r="U373" i="3"/>
  <c r="T373" i="3"/>
  <c r="R373" i="3"/>
  <c r="O373" i="3"/>
  <c r="M373" i="3"/>
  <c r="C373" i="3"/>
  <c r="B373" i="3"/>
  <c r="A373" i="3"/>
  <c r="AD372" i="3"/>
  <c r="AC372" i="3"/>
  <c r="AB372" i="3"/>
  <c r="AA372" i="3"/>
  <c r="Z372" i="3"/>
  <c r="Y372" i="3"/>
  <c r="X372" i="3"/>
  <c r="W372" i="3"/>
  <c r="V372" i="3"/>
  <c r="U372" i="3"/>
  <c r="T372" i="3"/>
  <c r="R372" i="3"/>
  <c r="O372" i="3"/>
  <c r="M372" i="3"/>
  <c r="C372" i="3"/>
  <c r="B372" i="3"/>
  <c r="A372" i="3"/>
  <c r="AD371" i="3"/>
  <c r="AC371" i="3"/>
  <c r="AB371" i="3"/>
  <c r="AA371" i="3"/>
  <c r="Z371" i="3"/>
  <c r="Y371" i="3"/>
  <c r="X371" i="3"/>
  <c r="W371" i="3"/>
  <c r="V371" i="3"/>
  <c r="U371" i="3"/>
  <c r="T371" i="3"/>
  <c r="R371" i="3"/>
  <c r="O371" i="3"/>
  <c r="M371" i="3"/>
  <c r="C371" i="3"/>
  <c r="B371" i="3"/>
  <c r="A371" i="3"/>
  <c r="AD370" i="3"/>
  <c r="AC370" i="3"/>
  <c r="AB370" i="3"/>
  <c r="AA370" i="3"/>
  <c r="Z370" i="3"/>
  <c r="Y370" i="3"/>
  <c r="X370" i="3"/>
  <c r="W370" i="3"/>
  <c r="V370" i="3"/>
  <c r="U370" i="3"/>
  <c r="T370" i="3"/>
  <c r="R370" i="3"/>
  <c r="O370" i="3"/>
  <c r="M370" i="3"/>
  <c r="C370" i="3"/>
  <c r="B370" i="3"/>
  <c r="A370" i="3"/>
  <c r="AD369" i="3"/>
  <c r="AC369" i="3"/>
  <c r="AB369" i="3"/>
  <c r="AA369" i="3"/>
  <c r="Z369" i="3"/>
  <c r="Y369" i="3"/>
  <c r="X369" i="3"/>
  <c r="W369" i="3"/>
  <c r="V369" i="3"/>
  <c r="U369" i="3"/>
  <c r="T369" i="3"/>
  <c r="R369" i="3"/>
  <c r="O369" i="3"/>
  <c r="M369" i="3"/>
  <c r="C369" i="3"/>
  <c r="B369" i="3"/>
  <c r="A369" i="3"/>
  <c r="AD368" i="3"/>
  <c r="AC368" i="3"/>
  <c r="AB368" i="3"/>
  <c r="AA368" i="3"/>
  <c r="Z368" i="3"/>
  <c r="Y368" i="3"/>
  <c r="X368" i="3"/>
  <c r="W368" i="3"/>
  <c r="V368" i="3"/>
  <c r="U368" i="3"/>
  <c r="T368" i="3"/>
  <c r="R368" i="3"/>
  <c r="O368" i="3"/>
  <c r="M368" i="3"/>
  <c r="C368" i="3"/>
  <c r="B368" i="3"/>
  <c r="A368" i="3"/>
  <c r="AD367" i="3"/>
  <c r="AC367" i="3"/>
  <c r="AB367" i="3"/>
  <c r="AA367" i="3"/>
  <c r="Z367" i="3"/>
  <c r="Y367" i="3"/>
  <c r="X367" i="3"/>
  <c r="W367" i="3"/>
  <c r="V367" i="3"/>
  <c r="U367" i="3"/>
  <c r="T367" i="3"/>
  <c r="R367" i="3"/>
  <c r="O367" i="3"/>
  <c r="M367" i="3"/>
  <c r="C367" i="3"/>
  <c r="B367" i="3"/>
  <c r="A367" i="3"/>
  <c r="AD366" i="3"/>
  <c r="AC366" i="3"/>
  <c r="AB366" i="3"/>
  <c r="AA366" i="3"/>
  <c r="Z366" i="3"/>
  <c r="Y366" i="3"/>
  <c r="X366" i="3"/>
  <c r="W366" i="3"/>
  <c r="V366" i="3"/>
  <c r="U366" i="3"/>
  <c r="T366" i="3"/>
  <c r="R366" i="3"/>
  <c r="O366" i="3"/>
  <c r="M366" i="3"/>
  <c r="C366" i="3"/>
  <c r="B366" i="3"/>
  <c r="A366" i="3"/>
  <c r="AD365" i="3"/>
  <c r="AC365" i="3"/>
  <c r="AB365" i="3"/>
  <c r="AA365" i="3"/>
  <c r="Z365" i="3"/>
  <c r="Y365" i="3"/>
  <c r="X365" i="3"/>
  <c r="W365" i="3"/>
  <c r="V365" i="3"/>
  <c r="U365" i="3"/>
  <c r="T365" i="3"/>
  <c r="R365" i="3"/>
  <c r="O365" i="3"/>
  <c r="M365" i="3"/>
  <c r="C365" i="3"/>
  <c r="B365" i="3"/>
  <c r="A365" i="3"/>
  <c r="AD364" i="3"/>
  <c r="AC364" i="3"/>
  <c r="AB364" i="3"/>
  <c r="AA364" i="3"/>
  <c r="Z364" i="3"/>
  <c r="Y364" i="3"/>
  <c r="X364" i="3"/>
  <c r="W364" i="3"/>
  <c r="V364" i="3"/>
  <c r="U364" i="3"/>
  <c r="T364" i="3"/>
  <c r="R364" i="3"/>
  <c r="O364" i="3"/>
  <c r="M364" i="3"/>
  <c r="C364" i="3"/>
  <c r="B364" i="3"/>
  <c r="A364" i="3"/>
  <c r="AD363" i="3"/>
  <c r="AC363" i="3"/>
  <c r="AB363" i="3"/>
  <c r="AA363" i="3"/>
  <c r="Z363" i="3"/>
  <c r="Y363" i="3"/>
  <c r="X363" i="3"/>
  <c r="W363" i="3"/>
  <c r="V363" i="3"/>
  <c r="U363" i="3"/>
  <c r="T363" i="3"/>
  <c r="R363" i="3"/>
  <c r="O363" i="3"/>
  <c r="M363" i="3"/>
  <c r="C363" i="3"/>
  <c r="B363" i="3"/>
  <c r="A363" i="3"/>
  <c r="AD362" i="3"/>
  <c r="AC362" i="3"/>
  <c r="AB362" i="3"/>
  <c r="AA362" i="3"/>
  <c r="Z362" i="3"/>
  <c r="Y362" i="3"/>
  <c r="X362" i="3"/>
  <c r="W362" i="3"/>
  <c r="V362" i="3"/>
  <c r="U362" i="3"/>
  <c r="T362" i="3"/>
  <c r="R362" i="3"/>
  <c r="O362" i="3"/>
  <c r="M362" i="3"/>
  <c r="C362" i="3"/>
  <c r="B362" i="3"/>
  <c r="A362" i="3"/>
  <c r="AD361" i="3"/>
  <c r="AC361" i="3"/>
  <c r="AB361" i="3"/>
  <c r="AA361" i="3"/>
  <c r="Z361" i="3"/>
  <c r="Y361" i="3"/>
  <c r="X361" i="3"/>
  <c r="W361" i="3"/>
  <c r="V361" i="3"/>
  <c r="U361" i="3"/>
  <c r="T361" i="3"/>
  <c r="R361" i="3"/>
  <c r="O361" i="3"/>
  <c r="M361" i="3"/>
  <c r="C361" i="3"/>
  <c r="B361" i="3"/>
  <c r="A361" i="3"/>
  <c r="AD360" i="3"/>
  <c r="AC360" i="3"/>
  <c r="AB360" i="3"/>
  <c r="AA360" i="3"/>
  <c r="Z360" i="3"/>
  <c r="Y360" i="3"/>
  <c r="X360" i="3"/>
  <c r="W360" i="3"/>
  <c r="V360" i="3"/>
  <c r="U360" i="3"/>
  <c r="T360" i="3"/>
  <c r="R360" i="3"/>
  <c r="O360" i="3"/>
  <c r="M360" i="3"/>
  <c r="C360" i="3"/>
  <c r="B360" i="3"/>
  <c r="A360" i="3"/>
  <c r="AD359" i="3"/>
  <c r="AC359" i="3"/>
  <c r="AB359" i="3"/>
  <c r="AA359" i="3"/>
  <c r="Z359" i="3"/>
  <c r="Y359" i="3"/>
  <c r="X359" i="3"/>
  <c r="W359" i="3"/>
  <c r="V359" i="3"/>
  <c r="U359" i="3"/>
  <c r="T359" i="3"/>
  <c r="R359" i="3"/>
  <c r="O359" i="3"/>
  <c r="M359" i="3"/>
  <c r="C359" i="3"/>
  <c r="B359" i="3"/>
  <c r="A359" i="3"/>
  <c r="AD358" i="3"/>
  <c r="AC358" i="3"/>
  <c r="AB358" i="3"/>
  <c r="AA358" i="3"/>
  <c r="Z358" i="3"/>
  <c r="Y358" i="3"/>
  <c r="X358" i="3"/>
  <c r="W358" i="3"/>
  <c r="V358" i="3"/>
  <c r="U358" i="3"/>
  <c r="T358" i="3"/>
  <c r="R358" i="3"/>
  <c r="O358" i="3"/>
  <c r="M358" i="3"/>
  <c r="C358" i="3"/>
  <c r="B358" i="3"/>
  <c r="A358" i="3"/>
  <c r="AD357" i="3"/>
  <c r="AC357" i="3"/>
  <c r="AB357" i="3"/>
  <c r="AA357" i="3"/>
  <c r="Z357" i="3"/>
  <c r="Y357" i="3"/>
  <c r="X357" i="3"/>
  <c r="W357" i="3"/>
  <c r="V357" i="3"/>
  <c r="U357" i="3"/>
  <c r="T357" i="3"/>
  <c r="R357" i="3"/>
  <c r="O357" i="3"/>
  <c r="M357" i="3"/>
  <c r="C357" i="3"/>
  <c r="B357" i="3"/>
  <c r="A357" i="3"/>
  <c r="AD356" i="3"/>
  <c r="AC356" i="3"/>
  <c r="AB356" i="3"/>
  <c r="AA356" i="3"/>
  <c r="Z356" i="3"/>
  <c r="Y356" i="3"/>
  <c r="X356" i="3"/>
  <c r="W356" i="3"/>
  <c r="V356" i="3"/>
  <c r="U356" i="3"/>
  <c r="T356" i="3"/>
  <c r="R356" i="3"/>
  <c r="O356" i="3"/>
  <c r="M356" i="3"/>
  <c r="C356" i="3"/>
  <c r="B356" i="3"/>
  <c r="A356" i="3"/>
  <c r="AD355" i="3"/>
  <c r="AC355" i="3"/>
  <c r="AB355" i="3"/>
  <c r="AA355" i="3"/>
  <c r="Z355" i="3"/>
  <c r="Y355" i="3"/>
  <c r="X355" i="3"/>
  <c r="W355" i="3"/>
  <c r="V355" i="3"/>
  <c r="U355" i="3"/>
  <c r="T355" i="3"/>
  <c r="R355" i="3"/>
  <c r="O355" i="3"/>
  <c r="M355" i="3"/>
  <c r="C355" i="3"/>
  <c r="B355" i="3"/>
  <c r="A355" i="3"/>
  <c r="AD354" i="3"/>
  <c r="AC354" i="3"/>
  <c r="AB354" i="3"/>
  <c r="AA354" i="3"/>
  <c r="Z354" i="3"/>
  <c r="Y354" i="3"/>
  <c r="X354" i="3"/>
  <c r="W354" i="3"/>
  <c r="V354" i="3"/>
  <c r="U354" i="3"/>
  <c r="T354" i="3"/>
  <c r="R354" i="3"/>
  <c r="O354" i="3"/>
  <c r="M354" i="3"/>
  <c r="C354" i="3"/>
  <c r="B354" i="3"/>
  <c r="A354" i="3"/>
  <c r="AD353" i="3"/>
  <c r="AC353" i="3"/>
  <c r="AB353" i="3"/>
  <c r="AA353" i="3"/>
  <c r="Z353" i="3"/>
  <c r="Y353" i="3"/>
  <c r="X353" i="3"/>
  <c r="W353" i="3"/>
  <c r="V353" i="3"/>
  <c r="U353" i="3"/>
  <c r="T353" i="3"/>
  <c r="R353" i="3"/>
  <c r="O353" i="3"/>
  <c r="M353" i="3"/>
  <c r="C353" i="3"/>
  <c r="B353" i="3"/>
  <c r="A353" i="3"/>
  <c r="AD352" i="3"/>
  <c r="AC352" i="3"/>
  <c r="AB352" i="3"/>
  <c r="AA352" i="3"/>
  <c r="Z352" i="3"/>
  <c r="Y352" i="3"/>
  <c r="X352" i="3"/>
  <c r="W352" i="3"/>
  <c r="V352" i="3"/>
  <c r="U352" i="3"/>
  <c r="T352" i="3"/>
  <c r="R352" i="3"/>
  <c r="O352" i="3"/>
  <c r="M352" i="3"/>
  <c r="C352" i="3"/>
  <c r="B352" i="3"/>
  <c r="A352" i="3"/>
  <c r="AD351" i="3"/>
  <c r="AC351" i="3"/>
  <c r="AB351" i="3"/>
  <c r="AA351" i="3"/>
  <c r="Z351" i="3"/>
  <c r="Y351" i="3"/>
  <c r="X351" i="3"/>
  <c r="W351" i="3"/>
  <c r="V351" i="3"/>
  <c r="U351" i="3"/>
  <c r="T351" i="3"/>
  <c r="R351" i="3"/>
  <c r="O351" i="3"/>
  <c r="M351" i="3"/>
  <c r="C351" i="3"/>
  <c r="B351" i="3"/>
  <c r="A351" i="3"/>
  <c r="AD350" i="3"/>
  <c r="AC350" i="3"/>
  <c r="AB350" i="3"/>
  <c r="AA350" i="3"/>
  <c r="Z350" i="3"/>
  <c r="Y350" i="3"/>
  <c r="X350" i="3"/>
  <c r="W350" i="3"/>
  <c r="V350" i="3"/>
  <c r="U350" i="3"/>
  <c r="T350" i="3"/>
  <c r="R350" i="3"/>
  <c r="O350" i="3"/>
  <c r="M350" i="3"/>
  <c r="C350" i="3"/>
  <c r="B350" i="3"/>
  <c r="A350" i="3"/>
  <c r="AD349" i="3"/>
  <c r="AC349" i="3"/>
  <c r="AB349" i="3"/>
  <c r="AA349" i="3"/>
  <c r="Z349" i="3"/>
  <c r="Y349" i="3"/>
  <c r="X349" i="3"/>
  <c r="W349" i="3"/>
  <c r="V349" i="3"/>
  <c r="U349" i="3"/>
  <c r="T349" i="3"/>
  <c r="R349" i="3"/>
  <c r="O349" i="3"/>
  <c r="M349" i="3"/>
  <c r="C349" i="3"/>
  <c r="B349" i="3"/>
  <c r="A349" i="3"/>
  <c r="AD348" i="3"/>
  <c r="AC348" i="3"/>
  <c r="AB348" i="3"/>
  <c r="AA348" i="3"/>
  <c r="Z348" i="3"/>
  <c r="Y348" i="3"/>
  <c r="X348" i="3"/>
  <c r="W348" i="3"/>
  <c r="V348" i="3"/>
  <c r="U348" i="3"/>
  <c r="T348" i="3"/>
  <c r="R348" i="3"/>
  <c r="O348" i="3"/>
  <c r="M348" i="3"/>
  <c r="C348" i="3"/>
  <c r="B348" i="3"/>
  <c r="A348" i="3"/>
  <c r="AD347" i="3"/>
  <c r="AC347" i="3"/>
  <c r="AB347" i="3"/>
  <c r="AA347" i="3"/>
  <c r="Z347" i="3"/>
  <c r="Y347" i="3"/>
  <c r="X347" i="3"/>
  <c r="W347" i="3"/>
  <c r="V347" i="3"/>
  <c r="U347" i="3"/>
  <c r="T347" i="3"/>
  <c r="R347" i="3"/>
  <c r="O347" i="3"/>
  <c r="M347" i="3"/>
  <c r="C347" i="3"/>
  <c r="B347" i="3"/>
  <c r="A347" i="3"/>
  <c r="AD346" i="3"/>
  <c r="AC346" i="3"/>
  <c r="AB346" i="3"/>
  <c r="AA346" i="3"/>
  <c r="Z346" i="3"/>
  <c r="Y346" i="3"/>
  <c r="X346" i="3"/>
  <c r="W346" i="3"/>
  <c r="V346" i="3"/>
  <c r="U346" i="3"/>
  <c r="T346" i="3"/>
  <c r="R346" i="3"/>
  <c r="O346" i="3"/>
  <c r="M346" i="3"/>
  <c r="C346" i="3"/>
  <c r="B346" i="3"/>
  <c r="A346" i="3"/>
  <c r="AD345" i="3"/>
  <c r="AC345" i="3"/>
  <c r="AB345" i="3"/>
  <c r="AA345" i="3"/>
  <c r="Z345" i="3"/>
  <c r="Y345" i="3"/>
  <c r="X345" i="3"/>
  <c r="W345" i="3"/>
  <c r="V345" i="3"/>
  <c r="U345" i="3"/>
  <c r="T345" i="3"/>
  <c r="R345" i="3"/>
  <c r="O345" i="3"/>
  <c r="M345" i="3"/>
  <c r="C345" i="3"/>
  <c r="B345" i="3"/>
  <c r="A345" i="3"/>
  <c r="AD344" i="3"/>
  <c r="AC344" i="3"/>
  <c r="AB344" i="3"/>
  <c r="AA344" i="3"/>
  <c r="Z344" i="3"/>
  <c r="Y344" i="3"/>
  <c r="X344" i="3"/>
  <c r="W344" i="3"/>
  <c r="V344" i="3"/>
  <c r="U344" i="3"/>
  <c r="T344" i="3"/>
  <c r="R344" i="3"/>
  <c r="O344" i="3"/>
  <c r="M344" i="3"/>
  <c r="C344" i="3"/>
  <c r="B344" i="3"/>
  <c r="A344" i="3"/>
  <c r="AD343" i="3"/>
  <c r="AC343" i="3"/>
  <c r="AB343" i="3"/>
  <c r="AA343" i="3"/>
  <c r="Z343" i="3"/>
  <c r="Y343" i="3"/>
  <c r="X343" i="3"/>
  <c r="W343" i="3"/>
  <c r="V343" i="3"/>
  <c r="U343" i="3"/>
  <c r="T343" i="3"/>
  <c r="R343" i="3"/>
  <c r="O343" i="3"/>
  <c r="M343" i="3"/>
  <c r="C343" i="3"/>
  <c r="B343" i="3"/>
  <c r="A343" i="3"/>
  <c r="AD342" i="3"/>
  <c r="AC342" i="3"/>
  <c r="AB342" i="3"/>
  <c r="AA342" i="3"/>
  <c r="Z342" i="3"/>
  <c r="Y342" i="3"/>
  <c r="X342" i="3"/>
  <c r="W342" i="3"/>
  <c r="V342" i="3"/>
  <c r="U342" i="3"/>
  <c r="T342" i="3"/>
  <c r="R342" i="3"/>
  <c r="O342" i="3"/>
  <c r="M342" i="3"/>
  <c r="C342" i="3"/>
  <c r="B342" i="3"/>
  <c r="A342" i="3"/>
  <c r="AD341" i="3"/>
  <c r="AC341" i="3"/>
  <c r="AB341" i="3"/>
  <c r="AA341" i="3"/>
  <c r="Z341" i="3"/>
  <c r="Y341" i="3"/>
  <c r="X341" i="3"/>
  <c r="W341" i="3"/>
  <c r="V341" i="3"/>
  <c r="U341" i="3"/>
  <c r="T341" i="3"/>
  <c r="R341" i="3"/>
  <c r="O341" i="3"/>
  <c r="M341" i="3"/>
  <c r="C341" i="3"/>
  <c r="B341" i="3"/>
  <c r="A341" i="3"/>
  <c r="AD340" i="3"/>
  <c r="AC340" i="3"/>
  <c r="AB340" i="3"/>
  <c r="AA340" i="3"/>
  <c r="Z340" i="3"/>
  <c r="Y340" i="3"/>
  <c r="X340" i="3"/>
  <c r="W340" i="3"/>
  <c r="V340" i="3"/>
  <c r="U340" i="3"/>
  <c r="T340" i="3"/>
  <c r="R340" i="3"/>
  <c r="O340" i="3"/>
  <c r="M340" i="3"/>
  <c r="C340" i="3"/>
  <c r="B340" i="3"/>
  <c r="A340" i="3"/>
  <c r="AD339" i="3"/>
  <c r="AC339" i="3"/>
  <c r="AB339" i="3"/>
  <c r="AA339" i="3"/>
  <c r="Z339" i="3"/>
  <c r="Y339" i="3"/>
  <c r="X339" i="3"/>
  <c r="W339" i="3"/>
  <c r="V339" i="3"/>
  <c r="U339" i="3"/>
  <c r="T339" i="3"/>
  <c r="R339" i="3"/>
  <c r="O339" i="3"/>
  <c r="M339" i="3"/>
  <c r="C339" i="3"/>
  <c r="B339" i="3"/>
  <c r="A339" i="3"/>
  <c r="AD338" i="3"/>
  <c r="AC338" i="3"/>
  <c r="AB338" i="3"/>
  <c r="AA338" i="3"/>
  <c r="Z338" i="3"/>
  <c r="Y338" i="3"/>
  <c r="X338" i="3"/>
  <c r="W338" i="3"/>
  <c r="V338" i="3"/>
  <c r="U338" i="3"/>
  <c r="T338" i="3"/>
  <c r="R338" i="3"/>
  <c r="O338" i="3"/>
  <c r="M338" i="3"/>
  <c r="C338" i="3"/>
  <c r="B338" i="3"/>
  <c r="A338" i="3"/>
  <c r="AD337" i="3"/>
  <c r="AC337" i="3"/>
  <c r="AB337" i="3"/>
  <c r="AA337" i="3"/>
  <c r="Z337" i="3"/>
  <c r="Y337" i="3"/>
  <c r="X337" i="3"/>
  <c r="W337" i="3"/>
  <c r="V337" i="3"/>
  <c r="U337" i="3"/>
  <c r="T337" i="3"/>
  <c r="R337" i="3"/>
  <c r="O337" i="3"/>
  <c r="M337" i="3"/>
  <c r="C337" i="3"/>
  <c r="B337" i="3"/>
  <c r="A337" i="3"/>
  <c r="AD336" i="3"/>
  <c r="AC336" i="3"/>
  <c r="AB336" i="3"/>
  <c r="AA336" i="3"/>
  <c r="Z336" i="3"/>
  <c r="Y336" i="3"/>
  <c r="X336" i="3"/>
  <c r="W336" i="3"/>
  <c r="V336" i="3"/>
  <c r="U336" i="3"/>
  <c r="T336" i="3"/>
  <c r="R336" i="3"/>
  <c r="O336" i="3"/>
  <c r="M336" i="3"/>
  <c r="C336" i="3"/>
  <c r="B336" i="3"/>
  <c r="A336" i="3"/>
  <c r="AD335" i="3"/>
  <c r="AC335" i="3"/>
  <c r="AB335" i="3"/>
  <c r="AA335" i="3"/>
  <c r="Z335" i="3"/>
  <c r="Y335" i="3"/>
  <c r="X335" i="3"/>
  <c r="W335" i="3"/>
  <c r="V335" i="3"/>
  <c r="U335" i="3"/>
  <c r="T335" i="3"/>
  <c r="R335" i="3"/>
  <c r="O335" i="3"/>
  <c r="M335" i="3"/>
  <c r="C335" i="3"/>
  <c r="B335" i="3"/>
  <c r="A335" i="3"/>
  <c r="AD334" i="3"/>
  <c r="AC334" i="3"/>
  <c r="AB334" i="3"/>
  <c r="AA334" i="3"/>
  <c r="Z334" i="3"/>
  <c r="Y334" i="3"/>
  <c r="X334" i="3"/>
  <c r="W334" i="3"/>
  <c r="V334" i="3"/>
  <c r="U334" i="3"/>
  <c r="T334" i="3"/>
  <c r="R334" i="3"/>
  <c r="O334" i="3"/>
  <c r="M334" i="3"/>
  <c r="C334" i="3"/>
  <c r="B334" i="3"/>
  <c r="A334" i="3"/>
  <c r="AD333" i="3"/>
  <c r="AC333" i="3"/>
  <c r="AB333" i="3"/>
  <c r="AA333" i="3"/>
  <c r="Z333" i="3"/>
  <c r="Y333" i="3"/>
  <c r="X333" i="3"/>
  <c r="W333" i="3"/>
  <c r="V333" i="3"/>
  <c r="U333" i="3"/>
  <c r="T333" i="3"/>
  <c r="R333" i="3"/>
  <c r="O333" i="3"/>
  <c r="M333" i="3"/>
  <c r="C333" i="3"/>
  <c r="B333" i="3"/>
  <c r="A333" i="3"/>
  <c r="AD332" i="3"/>
  <c r="AC332" i="3"/>
  <c r="AB332" i="3"/>
  <c r="AA332" i="3"/>
  <c r="Z332" i="3"/>
  <c r="Y332" i="3"/>
  <c r="X332" i="3"/>
  <c r="W332" i="3"/>
  <c r="V332" i="3"/>
  <c r="U332" i="3"/>
  <c r="T332" i="3"/>
  <c r="R332" i="3"/>
  <c r="O332" i="3"/>
  <c r="M332" i="3"/>
  <c r="C332" i="3"/>
  <c r="B332" i="3"/>
  <c r="A332" i="3"/>
  <c r="AD331" i="3"/>
  <c r="AC331" i="3"/>
  <c r="AB331" i="3"/>
  <c r="AA331" i="3"/>
  <c r="Z331" i="3"/>
  <c r="Y331" i="3"/>
  <c r="X331" i="3"/>
  <c r="W331" i="3"/>
  <c r="V331" i="3"/>
  <c r="U331" i="3"/>
  <c r="T331" i="3"/>
  <c r="R331" i="3"/>
  <c r="O331" i="3"/>
  <c r="M331" i="3"/>
  <c r="C331" i="3"/>
  <c r="B331" i="3"/>
  <c r="A331" i="3"/>
  <c r="AD330" i="3"/>
  <c r="AC330" i="3"/>
  <c r="AB330" i="3"/>
  <c r="AA330" i="3"/>
  <c r="Z330" i="3"/>
  <c r="Y330" i="3"/>
  <c r="X330" i="3"/>
  <c r="W330" i="3"/>
  <c r="V330" i="3"/>
  <c r="U330" i="3"/>
  <c r="T330" i="3"/>
  <c r="R330" i="3"/>
  <c r="O330" i="3"/>
  <c r="M330" i="3"/>
  <c r="C330" i="3"/>
  <c r="B330" i="3"/>
  <c r="A330" i="3"/>
  <c r="AD329" i="3"/>
  <c r="AC329" i="3"/>
  <c r="AB329" i="3"/>
  <c r="AA329" i="3"/>
  <c r="Z329" i="3"/>
  <c r="Y329" i="3"/>
  <c r="X329" i="3"/>
  <c r="W329" i="3"/>
  <c r="V329" i="3"/>
  <c r="U329" i="3"/>
  <c r="T329" i="3"/>
  <c r="R329" i="3"/>
  <c r="O329" i="3"/>
  <c r="M329" i="3"/>
  <c r="C329" i="3"/>
  <c r="B329" i="3"/>
  <c r="A329" i="3"/>
  <c r="AD328" i="3"/>
  <c r="AC328" i="3"/>
  <c r="AB328" i="3"/>
  <c r="AA328" i="3"/>
  <c r="Z328" i="3"/>
  <c r="Y328" i="3"/>
  <c r="X328" i="3"/>
  <c r="W328" i="3"/>
  <c r="V328" i="3"/>
  <c r="U328" i="3"/>
  <c r="T328" i="3"/>
  <c r="R328" i="3"/>
  <c r="O328" i="3"/>
  <c r="M328" i="3"/>
  <c r="C328" i="3"/>
  <c r="B328" i="3"/>
  <c r="A328" i="3"/>
  <c r="AD327" i="3"/>
  <c r="AC327" i="3"/>
  <c r="AB327" i="3"/>
  <c r="AA327" i="3"/>
  <c r="Z327" i="3"/>
  <c r="Y327" i="3"/>
  <c r="X327" i="3"/>
  <c r="W327" i="3"/>
  <c r="V327" i="3"/>
  <c r="U327" i="3"/>
  <c r="T327" i="3"/>
  <c r="R327" i="3"/>
  <c r="O327" i="3"/>
  <c r="M327" i="3"/>
  <c r="C327" i="3"/>
  <c r="B327" i="3"/>
  <c r="A327" i="3"/>
  <c r="AD326" i="3"/>
  <c r="AC326" i="3"/>
  <c r="AB326" i="3"/>
  <c r="AA326" i="3"/>
  <c r="Z326" i="3"/>
  <c r="Y326" i="3"/>
  <c r="X326" i="3"/>
  <c r="W326" i="3"/>
  <c r="V326" i="3"/>
  <c r="U326" i="3"/>
  <c r="T326" i="3"/>
  <c r="R326" i="3"/>
  <c r="O326" i="3"/>
  <c r="M326" i="3"/>
  <c r="C326" i="3"/>
  <c r="B326" i="3"/>
  <c r="A326" i="3"/>
  <c r="AD325" i="3"/>
  <c r="AC325" i="3"/>
  <c r="AB325" i="3"/>
  <c r="AA325" i="3"/>
  <c r="Z325" i="3"/>
  <c r="Y325" i="3"/>
  <c r="X325" i="3"/>
  <c r="W325" i="3"/>
  <c r="V325" i="3"/>
  <c r="U325" i="3"/>
  <c r="T325" i="3"/>
  <c r="R325" i="3"/>
  <c r="O325" i="3"/>
  <c r="M325" i="3"/>
  <c r="C325" i="3"/>
  <c r="B325" i="3"/>
  <c r="A325" i="3"/>
  <c r="AD324" i="3"/>
  <c r="AC324" i="3"/>
  <c r="AB324" i="3"/>
  <c r="AA324" i="3"/>
  <c r="Z324" i="3"/>
  <c r="Y324" i="3"/>
  <c r="X324" i="3"/>
  <c r="W324" i="3"/>
  <c r="V324" i="3"/>
  <c r="U324" i="3"/>
  <c r="T324" i="3"/>
  <c r="R324" i="3"/>
  <c r="O324" i="3"/>
  <c r="M324" i="3"/>
  <c r="C324" i="3"/>
  <c r="B324" i="3"/>
  <c r="A324" i="3"/>
  <c r="AD323" i="3"/>
  <c r="AC323" i="3"/>
  <c r="AB323" i="3"/>
  <c r="AA323" i="3"/>
  <c r="Z323" i="3"/>
  <c r="Y323" i="3"/>
  <c r="X323" i="3"/>
  <c r="W323" i="3"/>
  <c r="V323" i="3"/>
  <c r="U323" i="3"/>
  <c r="T323" i="3"/>
  <c r="R323" i="3"/>
  <c r="O323" i="3"/>
  <c r="M323" i="3"/>
  <c r="C323" i="3"/>
  <c r="B323" i="3"/>
  <c r="A323" i="3"/>
  <c r="AD322" i="3"/>
  <c r="AC322" i="3"/>
  <c r="AB322" i="3"/>
  <c r="AA322" i="3"/>
  <c r="Z322" i="3"/>
  <c r="Y322" i="3"/>
  <c r="X322" i="3"/>
  <c r="W322" i="3"/>
  <c r="V322" i="3"/>
  <c r="U322" i="3"/>
  <c r="T322" i="3"/>
  <c r="R322" i="3"/>
  <c r="O322" i="3"/>
  <c r="M322" i="3"/>
  <c r="C322" i="3"/>
  <c r="B322" i="3"/>
  <c r="A322" i="3"/>
  <c r="AD321" i="3"/>
  <c r="AC321" i="3"/>
  <c r="AB321" i="3"/>
  <c r="AA321" i="3"/>
  <c r="Z321" i="3"/>
  <c r="Y321" i="3"/>
  <c r="X321" i="3"/>
  <c r="W321" i="3"/>
  <c r="V321" i="3"/>
  <c r="U321" i="3"/>
  <c r="T321" i="3"/>
  <c r="R321" i="3"/>
  <c r="O321" i="3"/>
  <c r="M321" i="3"/>
  <c r="C321" i="3"/>
  <c r="B321" i="3"/>
  <c r="A321" i="3"/>
  <c r="AD320" i="3"/>
  <c r="AC320" i="3"/>
  <c r="AB320" i="3"/>
  <c r="AA320" i="3"/>
  <c r="Z320" i="3"/>
  <c r="Y320" i="3"/>
  <c r="X320" i="3"/>
  <c r="W320" i="3"/>
  <c r="V320" i="3"/>
  <c r="U320" i="3"/>
  <c r="T320" i="3"/>
  <c r="R320" i="3"/>
  <c r="O320" i="3"/>
  <c r="M320" i="3"/>
  <c r="C320" i="3"/>
  <c r="B320" i="3"/>
  <c r="A320" i="3"/>
  <c r="AD319" i="3"/>
  <c r="AC319" i="3"/>
  <c r="AB319" i="3"/>
  <c r="AA319" i="3"/>
  <c r="Z319" i="3"/>
  <c r="Y319" i="3"/>
  <c r="X319" i="3"/>
  <c r="W319" i="3"/>
  <c r="V319" i="3"/>
  <c r="U319" i="3"/>
  <c r="T319" i="3"/>
  <c r="R319" i="3"/>
  <c r="O319" i="3"/>
  <c r="M319" i="3"/>
  <c r="C319" i="3"/>
  <c r="B319" i="3"/>
  <c r="A319" i="3"/>
  <c r="AD318" i="3"/>
  <c r="AC318" i="3"/>
  <c r="AB318" i="3"/>
  <c r="AA318" i="3"/>
  <c r="Z318" i="3"/>
  <c r="Y318" i="3"/>
  <c r="X318" i="3"/>
  <c r="W318" i="3"/>
  <c r="V318" i="3"/>
  <c r="U318" i="3"/>
  <c r="T318" i="3"/>
  <c r="R318" i="3"/>
  <c r="O318" i="3"/>
  <c r="M318" i="3"/>
  <c r="C318" i="3"/>
  <c r="B318" i="3"/>
  <c r="A318" i="3"/>
  <c r="AD317" i="3"/>
  <c r="AC317" i="3"/>
  <c r="AB317" i="3"/>
  <c r="AA317" i="3"/>
  <c r="Z317" i="3"/>
  <c r="Y317" i="3"/>
  <c r="X317" i="3"/>
  <c r="W317" i="3"/>
  <c r="V317" i="3"/>
  <c r="U317" i="3"/>
  <c r="T317" i="3"/>
  <c r="R317" i="3"/>
  <c r="O317" i="3"/>
  <c r="M317" i="3"/>
  <c r="C317" i="3"/>
  <c r="B317" i="3"/>
  <c r="A317" i="3"/>
  <c r="AD316" i="3"/>
  <c r="AC316" i="3"/>
  <c r="AB316" i="3"/>
  <c r="AA316" i="3"/>
  <c r="Z316" i="3"/>
  <c r="Y316" i="3"/>
  <c r="X316" i="3"/>
  <c r="W316" i="3"/>
  <c r="V316" i="3"/>
  <c r="U316" i="3"/>
  <c r="T316" i="3"/>
  <c r="R316" i="3"/>
  <c r="O316" i="3"/>
  <c r="M316" i="3"/>
  <c r="C316" i="3"/>
  <c r="B316" i="3"/>
  <c r="A316" i="3"/>
  <c r="AD315" i="3"/>
  <c r="AC315" i="3"/>
  <c r="AB315" i="3"/>
  <c r="AA315" i="3"/>
  <c r="Z315" i="3"/>
  <c r="Y315" i="3"/>
  <c r="X315" i="3"/>
  <c r="W315" i="3"/>
  <c r="V315" i="3"/>
  <c r="U315" i="3"/>
  <c r="T315" i="3"/>
  <c r="R315" i="3"/>
  <c r="O315" i="3"/>
  <c r="M315" i="3"/>
  <c r="C315" i="3"/>
  <c r="B315" i="3"/>
  <c r="A315" i="3"/>
  <c r="AD314" i="3"/>
  <c r="AC314" i="3"/>
  <c r="AB314" i="3"/>
  <c r="AA314" i="3"/>
  <c r="Z314" i="3"/>
  <c r="Y314" i="3"/>
  <c r="X314" i="3"/>
  <c r="W314" i="3"/>
  <c r="V314" i="3"/>
  <c r="U314" i="3"/>
  <c r="T314" i="3"/>
  <c r="R314" i="3"/>
  <c r="O314" i="3"/>
  <c r="M314" i="3"/>
  <c r="C314" i="3"/>
  <c r="B314" i="3"/>
  <c r="A314" i="3"/>
  <c r="AD313" i="3"/>
  <c r="AC313" i="3"/>
  <c r="AB313" i="3"/>
  <c r="AA313" i="3"/>
  <c r="Z313" i="3"/>
  <c r="Y313" i="3"/>
  <c r="X313" i="3"/>
  <c r="W313" i="3"/>
  <c r="V313" i="3"/>
  <c r="U313" i="3"/>
  <c r="T313" i="3"/>
  <c r="R313" i="3"/>
  <c r="O313" i="3"/>
  <c r="M313" i="3"/>
  <c r="C313" i="3"/>
  <c r="B313" i="3"/>
  <c r="A313" i="3"/>
  <c r="AD312" i="3"/>
  <c r="AC312" i="3"/>
  <c r="AB312" i="3"/>
  <c r="AA312" i="3"/>
  <c r="Z312" i="3"/>
  <c r="Y312" i="3"/>
  <c r="X312" i="3"/>
  <c r="W312" i="3"/>
  <c r="V312" i="3"/>
  <c r="U312" i="3"/>
  <c r="T312" i="3"/>
  <c r="R312" i="3"/>
  <c r="O312" i="3"/>
  <c r="M312" i="3"/>
  <c r="C312" i="3"/>
  <c r="B312" i="3"/>
  <c r="A312" i="3"/>
  <c r="AD311" i="3"/>
  <c r="AC311" i="3"/>
  <c r="AB311" i="3"/>
  <c r="AA311" i="3"/>
  <c r="Z311" i="3"/>
  <c r="Y311" i="3"/>
  <c r="X311" i="3"/>
  <c r="W311" i="3"/>
  <c r="V311" i="3"/>
  <c r="U311" i="3"/>
  <c r="T311" i="3"/>
  <c r="R311" i="3"/>
  <c r="O311" i="3"/>
  <c r="M311" i="3"/>
  <c r="C311" i="3"/>
  <c r="B311" i="3"/>
  <c r="A311" i="3"/>
  <c r="AD310" i="3"/>
  <c r="AC310" i="3"/>
  <c r="AB310" i="3"/>
  <c r="AA310" i="3"/>
  <c r="Z310" i="3"/>
  <c r="Y310" i="3"/>
  <c r="X310" i="3"/>
  <c r="W310" i="3"/>
  <c r="V310" i="3"/>
  <c r="U310" i="3"/>
  <c r="T310" i="3"/>
  <c r="R310" i="3"/>
  <c r="O310" i="3"/>
  <c r="M310" i="3"/>
  <c r="C310" i="3"/>
  <c r="B310" i="3"/>
  <c r="A310" i="3"/>
  <c r="AD309" i="3"/>
  <c r="AC309" i="3"/>
  <c r="AB309" i="3"/>
  <c r="AA309" i="3"/>
  <c r="Z309" i="3"/>
  <c r="Y309" i="3"/>
  <c r="X309" i="3"/>
  <c r="W309" i="3"/>
  <c r="V309" i="3"/>
  <c r="U309" i="3"/>
  <c r="T309" i="3"/>
  <c r="R309" i="3"/>
  <c r="O309" i="3"/>
  <c r="M309" i="3"/>
  <c r="C309" i="3"/>
  <c r="B309" i="3"/>
  <c r="A309" i="3"/>
  <c r="AD308" i="3"/>
  <c r="AC308" i="3"/>
  <c r="AB308" i="3"/>
  <c r="AA308" i="3"/>
  <c r="Z308" i="3"/>
  <c r="Y308" i="3"/>
  <c r="X308" i="3"/>
  <c r="W308" i="3"/>
  <c r="V308" i="3"/>
  <c r="U308" i="3"/>
  <c r="T308" i="3"/>
  <c r="R308" i="3"/>
  <c r="O308" i="3"/>
  <c r="M308" i="3"/>
  <c r="C308" i="3"/>
  <c r="B308" i="3"/>
  <c r="A308" i="3"/>
  <c r="AD307" i="3"/>
  <c r="AC307" i="3"/>
  <c r="AB307" i="3"/>
  <c r="AA307" i="3"/>
  <c r="Z307" i="3"/>
  <c r="Y307" i="3"/>
  <c r="X307" i="3"/>
  <c r="W307" i="3"/>
  <c r="V307" i="3"/>
  <c r="U307" i="3"/>
  <c r="T307" i="3"/>
  <c r="R307" i="3"/>
  <c r="O307" i="3"/>
  <c r="M307" i="3"/>
  <c r="C307" i="3"/>
  <c r="B307" i="3"/>
  <c r="A307" i="3"/>
  <c r="AD306" i="3"/>
  <c r="AC306" i="3"/>
  <c r="AB306" i="3"/>
  <c r="AA306" i="3"/>
  <c r="Z306" i="3"/>
  <c r="Y306" i="3"/>
  <c r="X306" i="3"/>
  <c r="W306" i="3"/>
  <c r="V306" i="3"/>
  <c r="U306" i="3"/>
  <c r="T306" i="3"/>
  <c r="R306" i="3"/>
  <c r="O306" i="3"/>
  <c r="M306" i="3"/>
  <c r="C306" i="3"/>
  <c r="B306" i="3"/>
  <c r="A306" i="3"/>
  <c r="AD305" i="3"/>
  <c r="AC305" i="3"/>
  <c r="AB305" i="3"/>
  <c r="AA305" i="3"/>
  <c r="Z305" i="3"/>
  <c r="Y305" i="3"/>
  <c r="X305" i="3"/>
  <c r="W305" i="3"/>
  <c r="V305" i="3"/>
  <c r="U305" i="3"/>
  <c r="T305" i="3"/>
  <c r="R305" i="3"/>
  <c r="O305" i="3"/>
  <c r="M305" i="3"/>
  <c r="C305" i="3"/>
  <c r="B305" i="3"/>
  <c r="A305" i="3"/>
  <c r="AD304" i="3"/>
  <c r="AC304" i="3"/>
  <c r="AB304" i="3"/>
  <c r="AA304" i="3"/>
  <c r="Z304" i="3"/>
  <c r="Y304" i="3"/>
  <c r="X304" i="3"/>
  <c r="W304" i="3"/>
  <c r="V304" i="3"/>
  <c r="U304" i="3"/>
  <c r="T304" i="3"/>
  <c r="R304" i="3"/>
  <c r="O304" i="3"/>
  <c r="M304" i="3"/>
  <c r="C304" i="3"/>
  <c r="B304" i="3"/>
  <c r="A304" i="3"/>
  <c r="AD303" i="3"/>
  <c r="AC303" i="3"/>
  <c r="AB303" i="3"/>
  <c r="AA303" i="3"/>
  <c r="Z303" i="3"/>
  <c r="Y303" i="3"/>
  <c r="X303" i="3"/>
  <c r="W303" i="3"/>
  <c r="V303" i="3"/>
  <c r="U303" i="3"/>
  <c r="T303" i="3"/>
  <c r="R303" i="3"/>
  <c r="O303" i="3"/>
  <c r="M303" i="3"/>
  <c r="C303" i="3"/>
  <c r="B303" i="3"/>
  <c r="A303" i="3"/>
  <c r="AD302" i="3"/>
  <c r="AC302" i="3"/>
  <c r="AB302" i="3"/>
  <c r="AA302" i="3"/>
  <c r="Z302" i="3"/>
  <c r="Y302" i="3"/>
  <c r="X302" i="3"/>
  <c r="W302" i="3"/>
  <c r="V302" i="3"/>
  <c r="U302" i="3"/>
  <c r="T302" i="3"/>
  <c r="R302" i="3"/>
  <c r="O302" i="3"/>
  <c r="M302" i="3"/>
  <c r="C302" i="3"/>
  <c r="B302" i="3"/>
  <c r="A302" i="3"/>
  <c r="AD301" i="3"/>
  <c r="AC301" i="3"/>
  <c r="AB301" i="3"/>
  <c r="AA301" i="3"/>
  <c r="Z301" i="3"/>
  <c r="Y301" i="3"/>
  <c r="X301" i="3"/>
  <c r="W301" i="3"/>
  <c r="V301" i="3"/>
  <c r="U301" i="3"/>
  <c r="T301" i="3"/>
  <c r="R301" i="3"/>
  <c r="O301" i="3"/>
  <c r="M301" i="3"/>
  <c r="C301" i="3"/>
  <c r="B301" i="3"/>
  <c r="A301" i="3"/>
  <c r="AD300" i="3"/>
  <c r="AC300" i="3"/>
  <c r="AB300" i="3"/>
  <c r="AA300" i="3"/>
  <c r="Z300" i="3"/>
  <c r="Y300" i="3"/>
  <c r="X300" i="3"/>
  <c r="W300" i="3"/>
  <c r="V300" i="3"/>
  <c r="U300" i="3"/>
  <c r="T300" i="3"/>
  <c r="R300" i="3"/>
  <c r="O300" i="3"/>
  <c r="M300" i="3"/>
  <c r="C300" i="3"/>
  <c r="B300" i="3"/>
  <c r="A300" i="3"/>
  <c r="AD299" i="3"/>
  <c r="AC299" i="3"/>
  <c r="AB299" i="3"/>
  <c r="AA299" i="3"/>
  <c r="Z299" i="3"/>
  <c r="Y299" i="3"/>
  <c r="X299" i="3"/>
  <c r="W299" i="3"/>
  <c r="V299" i="3"/>
  <c r="U299" i="3"/>
  <c r="T299" i="3"/>
  <c r="R299" i="3"/>
  <c r="O299" i="3"/>
  <c r="M299" i="3"/>
  <c r="C299" i="3"/>
  <c r="B299" i="3"/>
  <c r="A299" i="3"/>
  <c r="AD298" i="3"/>
  <c r="AC298" i="3"/>
  <c r="AB298" i="3"/>
  <c r="AA298" i="3"/>
  <c r="Z298" i="3"/>
  <c r="Y298" i="3"/>
  <c r="X298" i="3"/>
  <c r="W298" i="3"/>
  <c r="V298" i="3"/>
  <c r="U298" i="3"/>
  <c r="T298" i="3"/>
  <c r="R298" i="3"/>
  <c r="O298" i="3"/>
  <c r="M298" i="3"/>
  <c r="C298" i="3"/>
  <c r="B298" i="3"/>
  <c r="A298" i="3"/>
  <c r="AD297" i="3"/>
  <c r="AC297" i="3"/>
  <c r="AB297" i="3"/>
  <c r="AA297" i="3"/>
  <c r="Z297" i="3"/>
  <c r="Y297" i="3"/>
  <c r="X297" i="3"/>
  <c r="W297" i="3"/>
  <c r="V297" i="3"/>
  <c r="U297" i="3"/>
  <c r="T297" i="3"/>
  <c r="R297" i="3"/>
  <c r="O297" i="3"/>
  <c r="M297" i="3"/>
  <c r="C297" i="3"/>
  <c r="B297" i="3"/>
  <c r="A297" i="3"/>
  <c r="AD296" i="3"/>
  <c r="AC296" i="3"/>
  <c r="AB296" i="3"/>
  <c r="AA296" i="3"/>
  <c r="Z296" i="3"/>
  <c r="Y296" i="3"/>
  <c r="X296" i="3"/>
  <c r="W296" i="3"/>
  <c r="V296" i="3"/>
  <c r="U296" i="3"/>
  <c r="T296" i="3"/>
  <c r="R296" i="3"/>
  <c r="O296" i="3"/>
  <c r="M296" i="3"/>
  <c r="C296" i="3"/>
  <c r="B296" i="3"/>
  <c r="A296" i="3"/>
  <c r="AD295" i="3"/>
  <c r="AC295" i="3"/>
  <c r="AB295" i="3"/>
  <c r="AA295" i="3"/>
  <c r="Z295" i="3"/>
  <c r="Y295" i="3"/>
  <c r="X295" i="3"/>
  <c r="W295" i="3"/>
  <c r="V295" i="3"/>
  <c r="U295" i="3"/>
  <c r="T295" i="3"/>
  <c r="R295" i="3"/>
  <c r="O295" i="3"/>
  <c r="M295" i="3"/>
  <c r="C295" i="3"/>
  <c r="B295" i="3"/>
  <c r="A295" i="3"/>
  <c r="AD294" i="3"/>
  <c r="AC294" i="3"/>
  <c r="AB294" i="3"/>
  <c r="AA294" i="3"/>
  <c r="Z294" i="3"/>
  <c r="Y294" i="3"/>
  <c r="X294" i="3"/>
  <c r="W294" i="3"/>
  <c r="V294" i="3"/>
  <c r="U294" i="3"/>
  <c r="T294" i="3"/>
  <c r="R294" i="3"/>
  <c r="O294" i="3"/>
  <c r="M294" i="3"/>
  <c r="C294" i="3"/>
  <c r="B294" i="3"/>
  <c r="A294" i="3"/>
  <c r="AD293" i="3"/>
  <c r="AC293" i="3"/>
  <c r="AB293" i="3"/>
  <c r="AA293" i="3"/>
  <c r="Z293" i="3"/>
  <c r="Y293" i="3"/>
  <c r="X293" i="3"/>
  <c r="W293" i="3"/>
  <c r="V293" i="3"/>
  <c r="U293" i="3"/>
  <c r="T293" i="3"/>
  <c r="R293" i="3"/>
  <c r="O293" i="3"/>
  <c r="M293" i="3"/>
  <c r="C293" i="3"/>
  <c r="B293" i="3"/>
  <c r="A293" i="3"/>
  <c r="AD292" i="3"/>
  <c r="AC292" i="3"/>
  <c r="AB292" i="3"/>
  <c r="AA292" i="3"/>
  <c r="Z292" i="3"/>
  <c r="Y292" i="3"/>
  <c r="X292" i="3"/>
  <c r="W292" i="3"/>
  <c r="V292" i="3"/>
  <c r="U292" i="3"/>
  <c r="T292" i="3"/>
  <c r="R292" i="3"/>
  <c r="O292" i="3"/>
  <c r="M292" i="3"/>
  <c r="C292" i="3"/>
  <c r="B292" i="3"/>
  <c r="A292" i="3"/>
  <c r="AD291" i="3"/>
  <c r="AC291" i="3"/>
  <c r="AB291" i="3"/>
  <c r="AA291" i="3"/>
  <c r="Z291" i="3"/>
  <c r="Y291" i="3"/>
  <c r="X291" i="3"/>
  <c r="W291" i="3"/>
  <c r="V291" i="3"/>
  <c r="U291" i="3"/>
  <c r="T291" i="3"/>
  <c r="R291" i="3"/>
  <c r="O291" i="3"/>
  <c r="M291" i="3"/>
  <c r="C291" i="3"/>
  <c r="B291" i="3"/>
  <c r="A291" i="3"/>
  <c r="AD290" i="3"/>
  <c r="AC290" i="3"/>
  <c r="AB290" i="3"/>
  <c r="AA290" i="3"/>
  <c r="Z290" i="3"/>
  <c r="Y290" i="3"/>
  <c r="X290" i="3"/>
  <c r="W290" i="3"/>
  <c r="V290" i="3"/>
  <c r="U290" i="3"/>
  <c r="T290" i="3"/>
  <c r="R290" i="3"/>
  <c r="O290" i="3"/>
  <c r="M290" i="3"/>
  <c r="C290" i="3"/>
  <c r="B290" i="3"/>
  <c r="A290" i="3"/>
  <c r="AD289" i="3"/>
  <c r="AC289" i="3"/>
  <c r="AB289" i="3"/>
  <c r="AA289" i="3"/>
  <c r="Z289" i="3"/>
  <c r="Y289" i="3"/>
  <c r="X289" i="3"/>
  <c r="W289" i="3"/>
  <c r="V289" i="3"/>
  <c r="U289" i="3"/>
  <c r="T289" i="3"/>
  <c r="R289" i="3"/>
  <c r="O289" i="3"/>
  <c r="M289" i="3"/>
  <c r="C289" i="3"/>
  <c r="B289" i="3"/>
  <c r="A289" i="3"/>
  <c r="AD288" i="3"/>
  <c r="AC288" i="3"/>
  <c r="AB288" i="3"/>
  <c r="AA288" i="3"/>
  <c r="Z288" i="3"/>
  <c r="Y288" i="3"/>
  <c r="X288" i="3"/>
  <c r="W288" i="3"/>
  <c r="V288" i="3"/>
  <c r="U288" i="3"/>
  <c r="T288" i="3"/>
  <c r="R288" i="3"/>
  <c r="O288" i="3"/>
  <c r="M288" i="3"/>
  <c r="C288" i="3"/>
  <c r="B288" i="3"/>
  <c r="A288" i="3"/>
  <c r="AD287" i="3"/>
  <c r="AC287" i="3"/>
  <c r="AB287" i="3"/>
  <c r="AA287" i="3"/>
  <c r="Z287" i="3"/>
  <c r="Y287" i="3"/>
  <c r="X287" i="3"/>
  <c r="W287" i="3"/>
  <c r="V287" i="3"/>
  <c r="U287" i="3"/>
  <c r="T287" i="3"/>
  <c r="R287" i="3"/>
  <c r="O287" i="3"/>
  <c r="M287" i="3"/>
  <c r="C287" i="3"/>
  <c r="B287" i="3"/>
  <c r="A287" i="3"/>
  <c r="AD286" i="3"/>
  <c r="AC286" i="3"/>
  <c r="AB286" i="3"/>
  <c r="AA286" i="3"/>
  <c r="Z286" i="3"/>
  <c r="Y286" i="3"/>
  <c r="X286" i="3"/>
  <c r="W286" i="3"/>
  <c r="V286" i="3"/>
  <c r="U286" i="3"/>
  <c r="T286" i="3"/>
  <c r="R286" i="3"/>
  <c r="O286" i="3"/>
  <c r="M286" i="3"/>
  <c r="C286" i="3"/>
  <c r="B286" i="3"/>
  <c r="A286" i="3"/>
  <c r="AD285" i="3"/>
  <c r="AC285" i="3"/>
  <c r="AB285" i="3"/>
  <c r="AA285" i="3"/>
  <c r="Z285" i="3"/>
  <c r="Y285" i="3"/>
  <c r="X285" i="3"/>
  <c r="W285" i="3"/>
  <c r="V285" i="3"/>
  <c r="U285" i="3"/>
  <c r="T285" i="3"/>
  <c r="R285" i="3"/>
  <c r="O285" i="3"/>
  <c r="M285" i="3"/>
  <c r="C285" i="3"/>
  <c r="B285" i="3"/>
  <c r="A285" i="3"/>
  <c r="AD284" i="3"/>
  <c r="AC284" i="3"/>
  <c r="AB284" i="3"/>
  <c r="AA284" i="3"/>
  <c r="Z284" i="3"/>
  <c r="Y284" i="3"/>
  <c r="X284" i="3"/>
  <c r="W284" i="3"/>
  <c r="V284" i="3"/>
  <c r="U284" i="3"/>
  <c r="T284" i="3"/>
  <c r="R284" i="3"/>
  <c r="O284" i="3"/>
  <c r="M284" i="3"/>
  <c r="C284" i="3"/>
  <c r="B284" i="3"/>
  <c r="A284" i="3"/>
  <c r="AD283" i="3"/>
  <c r="AC283" i="3"/>
  <c r="AB283" i="3"/>
  <c r="AA283" i="3"/>
  <c r="Z283" i="3"/>
  <c r="Y283" i="3"/>
  <c r="X283" i="3"/>
  <c r="W283" i="3"/>
  <c r="V283" i="3"/>
  <c r="U283" i="3"/>
  <c r="T283" i="3"/>
  <c r="R283" i="3"/>
  <c r="O283" i="3"/>
  <c r="M283" i="3"/>
  <c r="C283" i="3"/>
  <c r="B283" i="3"/>
  <c r="A283" i="3"/>
  <c r="AD282" i="3"/>
  <c r="AC282" i="3"/>
  <c r="AB282" i="3"/>
  <c r="AA282" i="3"/>
  <c r="Z282" i="3"/>
  <c r="Y282" i="3"/>
  <c r="X282" i="3"/>
  <c r="W282" i="3"/>
  <c r="V282" i="3"/>
  <c r="U282" i="3"/>
  <c r="T282" i="3"/>
  <c r="R282" i="3"/>
  <c r="O282" i="3"/>
  <c r="M282" i="3"/>
  <c r="C282" i="3"/>
  <c r="B282" i="3"/>
  <c r="A282" i="3"/>
  <c r="AD281" i="3"/>
  <c r="AC281" i="3"/>
  <c r="AB281" i="3"/>
  <c r="AA281" i="3"/>
  <c r="Z281" i="3"/>
  <c r="Y281" i="3"/>
  <c r="X281" i="3"/>
  <c r="W281" i="3"/>
  <c r="V281" i="3"/>
  <c r="U281" i="3"/>
  <c r="T281" i="3"/>
  <c r="R281" i="3"/>
  <c r="O281" i="3"/>
  <c r="M281" i="3"/>
  <c r="C281" i="3"/>
  <c r="B281" i="3"/>
  <c r="A281" i="3"/>
  <c r="AD280" i="3"/>
  <c r="AC280" i="3"/>
  <c r="AB280" i="3"/>
  <c r="AA280" i="3"/>
  <c r="Z280" i="3"/>
  <c r="Y280" i="3"/>
  <c r="X280" i="3"/>
  <c r="W280" i="3"/>
  <c r="V280" i="3"/>
  <c r="U280" i="3"/>
  <c r="T280" i="3"/>
  <c r="R280" i="3"/>
  <c r="O280" i="3"/>
  <c r="M280" i="3"/>
  <c r="C280" i="3"/>
  <c r="B280" i="3"/>
  <c r="A280" i="3"/>
  <c r="AD279" i="3"/>
  <c r="AC279" i="3"/>
  <c r="AB279" i="3"/>
  <c r="AA279" i="3"/>
  <c r="Z279" i="3"/>
  <c r="Y279" i="3"/>
  <c r="X279" i="3"/>
  <c r="W279" i="3"/>
  <c r="V279" i="3"/>
  <c r="U279" i="3"/>
  <c r="T279" i="3"/>
  <c r="R279" i="3"/>
  <c r="O279" i="3"/>
  <c r="M279" i="3"/>
  <c r="C279" i="3"/>
  <c r="B279" i="3"/>
  <c r="A279" i="3"/>
  <c r="AD278" i="3"/>
  <c r="AC278" i="3"/>
  <c r="AB278" i="3"/>
  <c r="AA278" i="3"/>
  <c r="Z278" i="3"/>
  <c r="Y278" i="3"/>
  <c r="X278" i="3"/>
  <c r="W278" i="3"/>
  <c r="V278" i="3"/>
  <c r="U278" i="3"/>
  <c r="T278" i="3"/>
  <c r="R278" i="3"/>
  <c r="O278" i="3"/>
  <c r="M278" i="3"/>
  <c r="C278" i="3"/>
  <c r="B278" i="3"/>
  <c r="A278" i="3"/>
  <c r="AD277" i="3"/>
  <c r="AC277" i="3"/>
  <c r="AB277" i="3"/>
  <c r="AA277" i="3"/>
  <c r="Z277" i="3"/>
  <c r="Y277" i="3"/>
  <c r="X277" i="3"/>
  <c r="W277" i="3"/>
  <c r="V277" i="3"/>
  <c r="U277" i="3"/>
  <c r="T277" i="3"/>
  <c r="R277" i="3"/>
  <c r="O277" i="3"/>
  <c r="M277" i="3"/>
  <c r="C277" i="3"/>
  <c r="B277" i="3"/>
  <c r="A277" i="3"/>
  <c r="AD276" i="3"/>
  <c r="AC276" i="3"/>
  <c r="AB276" i="3"/>
  <c r="AA276" i="3"/>
  <c r="Z276" i="3"/>
  <c r="Y276" i="3"/>
  <c r="X276" i="3"/>
  <c r="W276" i="3"/>
  <c r="V276" i="3"/>
  <c r="U276" i="3"/>
  <c r="T276" i="3"/>
  <c r="R276" i="3"/>
  <c r="O276" i="3"/>
  <c r="M276" i="3"/>
  <c r="C276" i="3"/>
  <c r="B276" i="3"/>
  <c r="A276" i="3"/>
  <c r="AD275" i="3"/>
  <c r="AC275" i="3"/>
  <c r="AB275" i="3"/>
  <c r="AA275" i="3"/>
  <c r="Z275" i="3"/>
  <c r="Y275" i="3"/>
  <c r="X275" i="3"/>
  <c r="W275" i="3"/>
  <c r="V275" i="3"/>
  <c r="U275" i="3"/>
  <c r="T275" i="3"/>
  <c r="R275" i="3"/>
  <c r="O275" i="3"/>
  <c r="M275" i="3"/>
  <c r="C275" i="3"/>
  <c r="B275" i="3"/>
  <c r="A275" i="3"/>
  <c r="AD274" i="3"/>
  <c r="AC274" i="3"/>
  <c r="AB274" i="3"/>
  <c r="AA274" i="3"/>
  <c r="Z274" i="3"/>
  <c r="Y274" i="3"/>
  <c r="X274" i="3"/>
  <c r="W274" i="3"/>
  <c r="V274" i="3"/>
  <c r="U274" i="3"/>
  <c r="T274" i="3"/>
  <c r="R274" i="3"/>
  <c r="O274" i="3"/>
  <c r="M274" i="3"/>
  <c r="C274" i="3"/>
  <c r="B274" i="3"/>
  <c r="A274" i="3"/>
  <c r="AD273" i="3"/>
  <c r="AC273" i="3"/>
  <c r="AB273" i="3"/>
  <c r="AA273" i="3"/>
  <c r="Z273" i="3"/>
  <c r="Y273" i="3"/>
  <c r="X273" i="3"/>
  <c r="W273" i="3"/>
  <c r="V273" i="3"/>
  <c r="U273" i="3"/>
  <c r="T273" i="3"/>
  <c r="R273" i="3"/>
  <c r="O273" i="3"/>
  <c r="M273" i="3"/>
  <c r="C273" i="3"/>
  <c r="B273" i="3"/>
  <c r="A273" i="3"/>
  <c r="AD272" i="3"/>
  <c r="AC272" i="3"/>
  <c r="AB272" i="3"/>
  <c r="AA272" i="3"/>
  <c r="Z272" i="3"/>
  <c r="Y272" i="3"/>
  <c r="X272" i="3"/>
  <c r="W272" i="3"/>
  <c r="V272" i="3"/>
  <c r="U272" i="3"/>
  <c r="T272" i="3"/>
  <c r="R272" i="3"/>
  <c r="O272" i="3"/>
  <c r="M272" i="3"/>
  <c r="C272" i="3"/>
  <c r="B272" i="3"/>
  <c r="A272" i="3"/>
  <c r="AD271" i="3"/>
  <c r="AC271" i="3"/>
  <c r="AB271" i="3"/>
  <c r="AA271" i="3"/>
  <c r="Z271" i="3"/>
  <c r="Y271" i="3"/>
  <c r="X271" i="3"/>
  <c r="W271" i="3"/>
  <c r="V271" i="3"/>
  <c r="U271" i="3"/>
  <c r="T271" i="3"/>
  <c r="R271" i="3"/>
  <c r="O271" i="3"/>
  <c r="M271" i="3"/>
  <c r="C271" i="3"/>
  <c r="B271" i="3"/>
  <c r="A271" i="3"/>
  <c r="AD270" i="3"/>
  <c r="AC270" i="3"/>
  <c r="AB270" i="3"/>
  <c r="AA270" i="3"/>
  <c r="Z270" i="3"/>
  <c r="Y270" i="3"/>
  <c r="X270" i="3"/>
  <c r="W270" i="3"/>
  <c r="V270" i="3"/>
  <c r="U270" i="3"/>
  <c r="T270" i="3"/>
  <c r="R270" i="3"/>
  <c r="O270" i="3"/>
  <c r="M270" i="3"/>
  <c r="C270" i="3"/>
  <c r="B270" i="3"/>
  <c r="A270" i="3"/>
  <c r="AD269" i="3"/>
  <c r="AC269" i="3"/>
  <c r="AB269" i="3"/>
  <c r="AA269" i="3"/>
  <c r="Z269" i="3"/>
  <c r="Y269" i="3"/>
  <c r="X269" i="3"/>
  <c r="W269" i="3"/>
  <c r="V269" i="3"/>
  <c r="U269" i="3"/>
  <c r="T269" i="3"/>
  <c r="R269" i="3"/>
  <c r="O269" i="3"/>
  <c r="M269" i="3"/>
  <c r="C269" i="3"/>
  <c r="B269" i="3"/>
  <c r="A269" i="3"/>
  <c r="AD268" i="3"/>
  <c r="AC268" i="3"/>
  <c r="AB268" i="3"/>
  <c r="AA268" i="3"/>
  <c r="Z268" i="3"/>
  <c r="Y268" i="3"/>
  <c r="X268" i="3"/>
  <c r="W268" i="3"/>
  <c r="V268" i="3"/>
  <c r="U268" i="3"/>
  <c r="T268" i="3"/>
  <c r="R268" i="3"/>
  <c r="O268" i="3"/>
  <c r="M268" i="3"/>
  <c r="C268" i="3"/>
  <c r="B268" i="3"/>
  <c r="A268" i="3"/>
  <c r="AD267" i="3"/>
  <c r="AC267" i="3"/>
  <c r="AB267" i="3"/>
  <c r="AA267" i="3"/>
  <c r="Z267" i="3"/>
  <c r="Y267" i="3"/>
  <c r="X267" i="3"/>
  <c r="W267" i="3"/>
  <c r="V267" i="3"/>
  <c r="U267" i="3"/>
  <c r="T267" i="3"/>
  <c r="R267" i="3"/>
  <c r="O267" i="3"/>
  <c r="M267" i="3"/>
  <c r="C267" i="3"/>
  <c r="B267" i="3"/>
  <c r="A267" i="3"/>
  <c r="AD266" i="3"/>
  <c r="AC266" i="3"/>
  <c r="AB266" i="3"/>
  <c r="AA266" i="3"/>
  <c r="Z266" i="3"/>
  <c r="Y266" i="3"/>
  <c r="X266" i="3"/>
  <c r="W266" i="3"/>
  <c r="V266" i="3"/>
  <c r="U266" i="3"/>
  <c r="T266" i="3"/>
  <c r="R266" i="3"/>
  <c r="O266" i="3"/>
  <c r="M266" i="3"/>
  <c r="C266" i="3"/>
  <c r="B266" i="3"/>
  <c r="A266" i="3"/>
  <c r="AD265" i="3"/>
  <c r="AC265" i="3"/>
  <c r="AB265" i="3"/>
  <c r="AA265" i="3"/>
  <c r="Z265" i="3"/>
  <c r="Y265" i="3"/>
  <c r="X265" i="3"/>
  <c r="W265" i="3"/>
  <c r="V265" i="3"/>
  <c r="U265" i="3"/>
  <c r="T265" i="3"/>
  <c r="R265" i="3"/>
  <c r="O265" i="3"/>
  <c r="M265" i="3"/>
  <c r="C265" i="3"/>
  <c r="B265" i="3"/>
  <c r="A265" i="3"/>
  <c r="AD264" i="3"/>
  <c r="AC264" i="3"/>
  <c r="AB264" i="3"/>
  <c r="AA264" i="3"/>
  <c r="Z264" i="3"/>
  <c r="Y264" i="3"/>
  <c r="X264" i="3"/>
  <c r="W264" i="3"/>
  <c r="V264" i="3"/>
  <c r="U264" i="3"/>
  <c r="T264" i="3"/>
  <c r="R264" i="3"/>
  <c r="O264" i="3"/>
  <c r="M264" i="3"/>
  <c r="C264" i="3"/>
  <c r="B264" i="3"/>
  <c r="A264" i="3"/>
  <c r="AD263" i="3"/>
  <c r="AC263" i="3"/>
  <c r="AB263" i="3"/>
  <c r="AA263" i="3"/>
  <c r="Z263" i="3"/>
  <c r="Y263" i="3"/>
  <c r="X263" i="3"/>
  <c r="W263" i="3"/>
  <c r="V263" i="3"/>
  <c r="U263" i="3"/>
  <c r="T263" i="3"/>
  <c r="R263" i="3"/>
  <c r="O263" i="3"/>
  <c r="M263" i="3"/>
  <c r="C263" i="3"/>
  <c r="B263" i="3"/>
  <c r="A263" i="3"/>
  <c r="AD262" i="3"/>
  <c r="AC262" i="3"/>
  <c r="AB262" i="3"/>
  <c r="AA262" i="3"/>
  <c r="Z262" i="3"/>
  <c r="Y262" i="3"/>
  <c r="X262" i="3"/>
  <c r="W262" i="3"/>
  <c r="V262" i="3"/>
  <c r="U262" i="3"/>
  <c r="T262" i="3"/>
  <c r="R262" i="3"/>
  <c r="O262" i="3"/>
  <c r="M262" i="3"/>
  <c r="C262" i="3"/>
  <c r="B262" i="3"/>
  <c r="A262" i="3"/>
  <c r="AD261" i="3"/>
  <c r="AC261" i="3"/>
  <c r="AB261" i="3"/>
  <c r="AA261" i="3"/>
  <c r="Z261" i="3"/>
  <c r="Y261" i="3"/>
  <c r="X261" i="3"/>
  <c r="W261" i="3"/>
  <c r="V261" i="3"/>
  <c r="U261" i="3"/>
  <c r="T261" i="3"/>
  <c r="R261" i="3"/>
  <c r="O261" i="3"/>
  <c r="M261" i="3"/>
  <c r="C261" i="3"/>
  <c r="B261" i="3"/>
  <c r="A261" i="3"/>
  <c r="AD260" i="3"/>
  <c r="AC260" i="3"/>
  <c r="AB260" i="3"/>
  <c r="AA260" i="3"/>
  <c r="Z260" i="3"/>
  <c r="Y260" i="3"/>
  <c r="X260" i="3"/>
  <c r="W260" i="3"/>
  <c r="V260" i="3"/>
  <c r="U260" i="3"/>
  <c r="T260" i="3"/>
  <c r="R260" i="3"/>
  <c r="O260" i="3"/>
  <c r="M260" i="3"/>
  <c r="C260" i="3"/>
  <c r="B260" i="3"/>
  <c r="A260" i="3"/>
  <c r="AD259" i="3"/>
  <c r="AC259" i="3"/>
  <c r="AB259" i="3"/>
  <c r="AA259" i="3"/>
  <c r="Z259" i="3"/>
  <c r="Y259" i="3"/>
  <c r="X259" i="3"/>
  <c r="W259" i="3"/>
  <c r="V259" i="3"/>
  <c r="U259" i="3"/>
  <c r="T259" i="3"/>
  <c r="R259" i="3"/>
  <c r="O259" i="3"/>
  <c r="M259" i="3"/>
  <c r="C259" i="3"/>
  <c r="B259" i="3"/>
  <c r="A259" i="3"/>
  <c r="AD258" i="3"/>
  <c r="AC258" i="3"/>
  <c r="AB258" i="3"/>
  <c r="AA258" i="3"/>
  <c r="Z258" i="3"/>
  <c r="Y258" i="3"/>
  <c r="X258" i="3"/>
  <c r="W258" i="3"/>
  <c r="V258" i="3"/>
  <c r="U258" i="3"/>
  <c r="T258" i="3"/>
  <c r="R258" i="3"/>
  <c r="O258" i="3"/>
  <c r="M258" i="3"/>
  <c r="C258" i="3"/>
  <c r="B258" i="3"/>
  <c r="A258" i="3"/>
  <c r="AD257" i="3"/>
  <c r="AC257" i="3"/>
  <c r="AB257" i="3"/>
  <c r="AA257" i="3"/>
  <c r="Z257" i="3"/>
  <c r="Y257" i="3"/>
  <c r="X257" i="3"/>
  <c r="W257" i="3"/>
  <c r="V257" i="3"/>
  <c r="U257" i="3"/>
  <c r="T257" i="3"/>
  <c r="R257" i="3"/>
  <c r="O257" i="3"/>
  <c r="M257" i="3"/>
  <c r="C257" i="3"/>
  <c r="B257" i="3"/>
  <c r="A257" i="3"/>
  <c r="AD256" i="3"/>
  <c r="AC256" i="3"/>
  <c r="AB256" i="3"/>
  <c r="AA256" i="3"/>
  <c r="Z256" i="3"/>
  <c r="Y256" i="3"/>
  <c r="X256" i="3"/>
  <c r="W256" i="3"/>
  <c r="V256" i="3"/>
  <c r="U256" i="3"/>
  <c r="T256" i="3"/>
  <c r="R256" i="3"/>
  <c r="O256" i="3"/>
  <c r="M256" i="3"/>
  <c r="C256" i="3"/>
  <c r="B256" i="3"/>
  <c r="A256" i="3"/>
  <c r="AD255" i="3"/>
  <c r="AC255" i="3"/>
  <c r="AB255" i="3"/>
  <c r="AA255" i="3"/>
  <c r="Z255" i="3"/>
  <c r="Y255" i="3"/>
  <c r="X255" i="3"/>
  <c r="W255" i="3"/>
  <c r="V255" i="3"/>
  <c r="U255" i="3"/>
  <c r="T255" i="3"/>
  <c r="R255" i="3"/>
  <c r="O255" i="3"/>
  <c r="M255" i="3"/>
  <c r="C255" i="3"/>
  <c r="B255" i="3"/>
  <c r="A255" i="3"/>
  <c r="AD254" i="3"/>
  <c r="AC254" i="3"/>
  <c r="AB254" i="3"/>
  <c r="AA254" i="3"/>
  <c r="Z254" i="3"/>
  <c r="Y254" i="3"/>
  <c r="X254" i="3"/>
  <c r="W254" i="3"/>
  <c r="V254" i="3"/>
  <c r="U254" i="3"/>
  <c r="T254" i="3"/>
  <c r="R254" i="3"/>
  <c r="O254" i="3"/>
  <c r="M254" i="3"/>
  <c r="C254" i="3"/>
  <c r="B254" i="3"/>
  <c r="A254" i="3"/>
  <c r="AD253" i="3"/>
  <c r="AC253" i="3"/>
  <c r="AB253" i="3"/>
  <c r="AA253" i="3"/>
  <c r="Z253" i="3"/>
  <c r="Y253" i="3"/>
  <c r="X253" i="3"/>
  <c r="W253" i="3"/>
  <c r="V253" i="3"/>
  <c r="U253" i="3"/>
  <c r="T253" i="3"/>
  <c r="R253" i="3"/>
  <c r="O253" i="3"/>
  <c r="M253" i="3"/>
  <c r="C253" i="3"/>
  <c r="B253" i="3"/>
  <c r="A253" i="3"/>
  <c r="AD252" i="3"/>
  <c r="AC252" i="3"/>
  <c r="AB252" i="3"/>
  <c r="AA252" i="3"/>
  <c r="Z252" i="3"/>
  <c r="Y252" i="3"/>
  <c r="X252" i="3"/>
  <c r="W252" i="3"/>
  <c r="V252" i="3"/>
  <c r="U252" i="3"/>
  <c r="T252" i="3"/>
  <c r="R252" i="3"/>
  <c r="O252" i="3"/>
  <c r="M252" i="3"/>
  <c r="C252" i="3"/>
  <c r="B252" i="3"/>
  <c r="A252" i="3"/>
  <c r="AD251" i="3"/>
  <c r="AC251" i="3"/>
  <c r="AB251" i="3"/>
  <c r="AA251" i="3"/>
  <c r="Z251" i="3"/>
  <c r="Y251" i="3"/>
  <c r="X251" i="3"/>
  <c r="W251" i="3"/>
  <c r="V251" i="3"/>
  <c r="U251" i="3"/>
  <c r="T251" i="3"/>
  <c r="R251" i="3"/>
  <c r="O251" i="3"/>
  <c r="M251" i="3"/>
  <c r="C251" i="3"/>
  <c r="B251" i="3"/>
  <c r="A251" i="3"/>
  <c r="AD250" i="3"/>
  <c r="AC250" i="3"/>
  <c r="AB250" i="3"/>
  <c r="AA250" i="3"/>
  <c r="Z250" i="3"/>
  <c r="Y250" i="3"/>
  <c r="X250" i="3"/>
  <c r="W250" i="3"/>
  <c r="V250" i="3"/>
  <c r="U250" i="3"/>
  <c r="T250" i="3"/>
  <c r="R250" i="3"/>
  <c r="O250" i="3"/>
  <c r="M250" i="3"/>
  <c r="C250" i="3"/>
  <c r="B250" i="3"/>
  <c r="A250" i="3"/>
  <c r="AD249" i="3"/>
  <c r="AC249" i="3"/>
  <c r="AB249" i="3"/>
  <c r="AA249" i="3"/>
  <c r="Z249" i="3"/>
  <c r="Y249" i="3"/>
  <c r="X249" i="3"/>
  <c r="W249" i="3"/>
  <c r="V249" i="3"/>
  <c r="U249" i="3"/>
  <c r="T249" i="3"/>
  <c r="R249" i="3"/>
  <c r="O249" i="3"/>
  <c r="M249" i="3"/>
  <c r="C249" i="3"/>
  <c r="B249" i="3"/>
  <c r="A249" i="3"/>
  <c r="AD248" i="3"/>
  <c r="AC248" i="3"/>
  <c r="AB248" i="3"/>
  <c r="AA248" i="3"/>
  <c r="Z248" i="3"/>
  <c r="Y248" i="3"/>
  <c r="X248" i="3"/>
  <c r="W248" i="3"/>
  <c r="V248" i="3"/>
  <c r="U248" i="3"/>
  <c r="T248" i="3"/>
  <c r="R248" i="3"/>
  <c r="O248" i="3"/>
  <c r="M248" i="3"/>
  <c r="C248" i="3"/>
  <c r="B248" i="3"/>
  <c r="A248" i="3"/>
  <c r="AD247" i="3"/>
  <c r="AC247" i="3"/>
  <c r="AB247" i="3"/>
  <c r="AA247" i="3"/>
  <c r="Z247" i="3"/>
  <c r="Y247" i="3"/>
  <c r="X247" i="3"/>
  <c r="W247" i="3"/>
  <c r="V247" i="3"/>
  <c r="U247" i="3"/>
  <c r="T247" i="3"/>
  <c r="R247" i="3"/>
  <c r="O247" i="3"/>
  <c r="M247" i="3"/>
  <c r="C247" i="3"/>
  <c r="B247" i="3"/>
  <c r="A247" i="3"/>
  <c r="AD246" i="3"/>
  <c r="AC246" i="3"/>
  <c r="AB246" i="3"/>
  <c r="AA246" i="3"/>
  <c r="Z246" i="3"/>
  <c r="Y246" i="3"/>
  <c r="X246" i="3"/>
  <c r="W246" i="3"/>
  <c r="V246" i="3"/>
  <c r="U246" i="3"/>
  <c r="T246" i="3"/>
  <c r="R246" i="3"/>
  <c r="O246" i="3"/>
  <c r="M246" i="3"/>
  <c r="C246" i="3"/>
  <c r="B246" i="3"/>
  <c r="A246" i="3"/>
  <c r="AD245" i="3"/>
  <c r="AC245" i="3"/>
  <c r="AB245" i="3"/>
  <c r="AA245" i="3"/>
  <c r="Z245" i="3"/>
  <c r="Y245" i="3"/>
  <c r="X245" i="3"/>
  <c r="W245" i="3"/>
  <c r="V245" i="3"/>
  <c r="U245" i="3"/>
  <c r="T245" i="3"/>
  <c r="R245" i="3"/>
  <c r="O245" i="3"/>
  <c r="M245" i="3"/>
  <c r="C245" i="3"/>
  <c r="B245" i="3"/>
  <c r="A245" i="3"/>
  <c r="AD244" i="3"/>
  <c r="AC244" i="3"/>
  <c r="AB244" i="3"/>
  <c r="AA244" i="3"/>
  <c r="Z244" i="3"/>
  <c r="Y244" i="3"/>
  <c r="X244" i="3"/>
  <c r="W244" i="3"/>
  <c r="V244" i="3"/>
  <c r="U244" i="3"/>
  <c r="T244" i="3"/>
  <c r="R244" i="3"/>
  <c r="O244" i="3"/>
  <c r="M244" i="3"/>
  <c r="C244" i="3"/>
  <c r="B244" i="3"/>
  <c r="A244" i="3"/>
  <c r="AD243" i="3"/>
  <c r="AC243" i="3"/>
  <c r="AB243" i="3"/>
  <c r="AA243" i="3"/>
  <c r="Z243" i="3"/>
  <c r="Y243" i="3"/>
  <c r="X243" i="3"/>
  <c r="W243" i="3"/>
  <c r="V243" i="3"/>
  <c r="U243" i="3"/>
  <c r="T243" i="3"/>
  <c r="R243" i="3"/>
  <c r="O243" i="3"/>
  <c r="M243" i="3"/>
  <c r="C243" i="3"/>
  <c r="B243" i="3"/>
  <c r="A243" i="3"/>
  <c r="AD242" i="3"/>
  <c r="AC242" i="3"/>
  <c r="AB242" i="3"/>
  <c r="AA242" i="3"/>
  <c r="Z242" i="3"/>
  <c r="Y242" i="3"/>
  <c r="X242" i="3"/>
  <c r="W242" i="3"/>
  <c r="V242" i="3"/>
  <c r="U242" i="3"/>
  <c r="T242" i="3"/>
  <c r="R242" i="3"/>
  <c r="O242" i="3"/>
  <c r="M242" i="3"/>
  <c r="C242" i="3"/>
  <c r="B242" i="3"/>
  <c r="A242" i="3"/>
  <c r="AD241" i="3"/>
  <c r="AC241" i="3"/>
  <c r="AB241" i="3"/>
  <c r="AA241" i="3"/>
  <c r="Z241" i="3"/>
  <c r="Y241" i="3"/>
  <c r="X241" i="3"/>
  <c r="W241" i="3"/>
  <c r="V241" i="3"/>
  <c r="U241" i="3"/>
  <c r="T241" i="3"/>
  <c r="R241" i="3"/>
  <c r="O241" i="3"/>
  <c r="M241" i="3"/>
  <c r="C241" i="3"/>
  <c r="B241" i="3"/>
  <c r="A241" i="3"/>
  <c r="AD240" i="3"/>
  <c r="AC240" i="3"/>
  <c r="AB240" i="3"/>
  <c r="AA240" i="3"/>
  <c r="Z240" i="3"/>
  <c r="Y240" i="3"/>
  <c r="X240" i="3"/>
  <c r="W240" i="3"/>
  <c r="V240" i="3"/>
  <c r="U240" i="3"/>
  <c r="T240" i="3"/>
  <c r="R240" i="3"/>
  <c r="O240" i="3"/>
  <c r="M240" i="3"/>
  <c r="C240" i="3"/>
  <c r="B240" i="3"/>
  <c r="A240" i="3"/>
  <c r="AD239" i="3"/>
  <c r="AC239" i="3"/>
  <c r="AB239" i="3"/>
  <c r="AA239" i="3"/>
  <c r="Z239" i="3"/>
  <c r="Y239" i="3"/>
  <c r="X239" i="3"/>
  <c r="W239" i="3"/>
  <c r="V239" i="3"/>
  <c r="U239" i="3"/>
  <c r="T239" i="3"/>
  <c r="R239" i="3"/>
  <c r="O239" i="3"/>
  <c r="M239" i="3"/>
  <c r="C239" i="3"/>
  <c r="B239" i="3"/>
  <c r="A239" i="3"/>
  <c r="AD238" i="3"/>
  <c r="AC238" i="3"/>
  <c r="AB238" i="3"/>
  <c r="AA238" i="3"/>
  <c r="Z238" i="3"/>
  <c r="Y238" i="3"/>
  <c r="X238" i="3"/>
  <c r="W238" i="3"/>
  <c r="V238" i="3"/>
  <c r="U238" i="3"/>
  <c r="T238" i="3"/>
  <c r="R238" i="3"/>
  <c r="O238" i="3"/>
  <c r="M238" i="3"/>
  <c r="C238" i="3"/>
  <c r="B238" i="3"/>
  <c r="A238" i="3"/>
  <c r="AD237" i="3"/>
  <c r="AC237" i="3"/>
  <c r="AB237" i="3"/>
  <c r="AA237" i="3"/>
  <c r="Z237" i="3"/>
  <c r="Y237" i="3"/>
  <c r="X237" i="3"/>
  <c r="W237" i="3"/>
  <c r="V237" i="3"/>
  <c r="U237" i="3"/>
  <c r="T237" i="3"/>
  <c r="R237" i="3"/>
  <c r="O237" i="3"/>
  <c r="M237" i="3"/>
  <c r="C237" i="3"/>
  <c r="B237" i="3"/>
  <c r="A237" i="3"/>
  <c r="AD236" i="3"/>
  <c r="AC236" i="3"/>
  <c r="AB236" i="3"/>
  <c r="AA236" i="3"/>
  <c r="Z236" i="3"/>
  <c r="Y236" i="3"/>
  <c r="X236" i="3"/>
  <c r="W236" i="3"/>
  <c r="V236" i="3"/>
  <c r="U236" i="3"/>
  <c r="T236" i="3"/>
  <c r="R236" i="3"/>
  <c r="O236" i="3"/>
  <c r="M236" i="3"/>
  <c r="C236" i="3"/>
  <c r="B236" i="3"/>
  <c r="A236" i="3"/>
  <c r="AD235" i="3"/>
  <c r="AC235" i="3"/>
  <c r="AB235" i="3"/>
  <c r="AA235" i="3"/>
  <c r="Z235" i="3"/>
  <c r="Y235" i="3"/>
  <c r="X235" i="3"/>
  <c r="W235" i="3"/>
  <c r="V235" i="3"/>
  <c r="U235" i="3"/>
  <c r="T235" i="3"/>
  <c r="R235" i="3"/>
  <c r="O235" i="3"/>
  <c r="M235" i="3"/>
  <c r="C235" i="3"/>
  <c r="B235" i="3"/>
  <c r="A235" i="3"/>
  <c r="AD234" i="3"/>
  <c r="AC234" i="3"/>
  <c r="AB234" i="3"/>
  <c r="AA234" i="3"/>
  <c r="Z234" i="3"/>
  <c r="Y234" i="3"/>
  <c r="X234" i="3"/>
  <c r="W234" i="3"/>
  <c r="V234" i="3"/>
  <c r="U234" i="3"/>
  <c r="T234" i="3"/>
  <c r="R234" i="3"/>
  <c r="O234" i="3"/>
  <c r="M234" i="3"/>
  <c r="C234" i="3"/>
  <c r="B234" i="3"/>
  <c r="A234" i="3"/>
  <c r="AD233" i="3"/>
  <c r="AC233" i="3"/>
  <c r="AB233" i="3"/>
  <c r="AA233" i="3"/>
  <c r="Z233" i="3"/>
  <c r="Y233" i="3"/>
  <c r="X233" i="3"/>
  <c r="W233" i="3"/>
  <c r="V233" i="3"/>
  <c r="U233" i="3"/>
  <c r="T233" i="3"/>
  <c r="R233" i="3"/>
  <c r="O233" i="3"/>
  <c r="M233" i="3"/>
  <c r="C233" i="3"/>
  <c r="B233" i="3"/>
  <c r="A233" i="3"/>
  <c r="AD232" i="3"/>
  <c r="AC232" i="3"/>
  <c r="AB232" i="3"/>
  <c r="AA232" i="3"/>
  <c r="Z232" i="3"/>
  <c r="Y232" i="3"/>
  <c r="X232" i="3"/>
  <c r="W232" i="3"/>
  <c r="V232" i="3"/>
  <c r="U232" i="3"/>
  <c r="T232" i="3"/>
  <c r="R232" i="3"/>
  <c r="O232" i="3"/>
  <c r="M232" i="3"/>
  <c r="C232" i="3"/>
  <c r="B232" i="3"/>
  <c r="A232" i="3"/>
  <c r="AD231" i="3"/>
  <c r="AC231" i="3"/>
  <c r="AB231" i="3"/>
  <c r="AA231" i="3"/>
  <c r="Z231" i="3"/>
  <c r="Y231" i="3"/>
  <c r="X231" i="3"/>
  <c r="W231" i="3"/>
  <c r="V231" i="3"/>
  <c r="U231" i="3"/>
  <c r="T231" i="3"/>
  <c r="R231" i="3"/>
  <c r="O231" i="3"/>
  <c r="M231" i="3"/>
  <c r="C231" i="3"/>
  <c r="B231" i="3"/>
  <c r="A231" i="3"/>
  <c r="AD230" i="3"/>
  <c r="AC230" i="3"/>
  <c r="AB230" i="3"/>
  <c r="AA230" i="3"/>
  <c r="Z230" i="3"/>
  <c r="Y230" i="3"/>
  <c r="X230" i="3"/>
  <c r="W230" i="3"/>
  <c r="V230" i="3"/>
  <c r="U230" i="3"/>
  <c r="T230" i="3"/>
  <c r="R230" i="3"/>
  <c r="O230" i="3"/>
  <c r="M230" i="3"/>
  <c r="C230" i="3"/>
  <c r="B230" i="3"/>
  <c r="A230" i="3"/>
  <c r="AD229" i="3"/>
  <c r="AC229" i="3"/>
  <c r="AB229" i="3"/>
  <c r="AA229" i="3"/>
  <c r="Z229" i="3"/>
  <c r="Y229" i="3"/>
  <c r="X229" i="3"/>
  <c r="W229" i="3"/>
  <c r="V229" i="3"/>
  <c r="U229" i="3"/>
  <c r="T229" i="3"/>
  <c r="R229" i="3"/>
  <c r="O229" i="3"/>
  <c r="M229" i="3"/>
  <c r="C229" i="3"/>
  <c r="B229" i="3"/>
  <c r="A229" i="3"/>
  <c r="AD228" i="3"/>
  <c r="AC228" i="3"/>
  <c r="AB228" i="3"/>
  <c r="AA228" i="3"/>
  <c r="Z228" i="3"/>
  <c r="Y228" i="3"/>
  <c r="X228" i="3"/>
  <c r="W228" i="3"/>
  <c r="V228" i="3"/>
  <c r="U228" i="3"/>
  <c r="T228" i="3"/>
  <c r="R228" i="3"/>
  <c r="O228" i="3"/>
  <c r="M228" i="3"/>
  <c r="C228" i="3"/>
  <c r="B228" i="3"/>
  <c r="A228" i="3"/>
  <c r="AD227" i="3"/>
  <c r="AC227" i="3"/>
  <c r="AB227" i="3"/>
  <c r="AA227" i="3"/>
  <c r="Z227" i="3"/>
  <c r="Y227" i="3"/>
  <c r="X227" i="3"/>
  <c r="W227" i="3"/>
  <c r="V227" i="3"/>
  <c r="U227" i="3"/>
  <c r="T227" i="3"/>
  <c r="R227" i="3"/>
  <c r="O227" i="3"/>
  <c r="M227" i="3"/>
  <c r="C227" i="3"/>
  <c r="B227" i="3"/>
  <c r="A227" i="3"/>
  <c r="AD226" i="3"/>
  <c r="AC226" i="3"/>
  <c r="AB226" i="3"/>
  <c r="AA226" i="3"/>
  <c r="Z226" i="3"/>
  <c r="Y226" i="3"/>
  <c r="X226" i="3"/>
  <c r="W226" i="3"/>
  <c r="V226" i="3"/>
  <c r="U226" i="3"/>
  <c r="T226" i="3"/>
  <c r="R226" i="3"/>
  <c r="O226" i="3"/>
  <c r="M226" i="3"/>
  <c r="C226" i="3"/>
  <c r="B226" i="3"/>
  <c r="A226" i="3"/>
  <c r="AD225" i="3"/>
  <c r="AC225" i="3"/>
  <c r="AB225" i="3"/>
  <c r="AA225" i="3"/>
  <c r="Z225" i="3"/>
  <c r="Y225" i="3"/>
  <c r="X225" i="3"/>
  <c r="W225" i="3"/>
  <c r="V225" i="3"/>
  <c r="U225" i="3"/>
  <c r="T225" i="3"/>
  <c r="R225" i="3"/>
  <c r="O225" i="3"/>
  <c r="M225" i="3"/>
  <c r="C225" i="3"/>
  <c r="B225" i="3"/>
  <c r="A225" i="3"/>
  <c r="AD224" i="3"/>
  <c r="AC224" i="3"/>
  <c r="AB224" i="3"/>
  <c r="AA224" i="3"/>
  <c r="Z224" i="3"/>
  <c r="Y224" i="3"/>
  <c r="X224" i="3"/>
  <c r="W224" i="3"/>
  <c r="V224" i="3"/>
  <c r="U224" i="3"/>
  <c r="T224" i="3"/>
  <c r="R224" i="3"/>
  <c r="O224" i="3"/>
  <c r="M224" i="3"/>
  <c r="C224" i="3"/>
  <c r="B224" i="3"/>
  <c r="A224" i="3"/>
  <c r="AD223" i="3"/>
  <c r="AC223" i="3"/>
  <c r="AB223" i="3"/>
  <c r="AA223" i="3"/>
  <c r="Z223" i="3"/>
  <c r="Y223" i="3"/>
  <c r="X223" i="3"/>
  <c r="W223" i="3"/>
  <c r="V223" i="3"/>
  <c r="U223" i="3"/>
  <c r="T223" i="3"/>
  <c r="R223" i="3"/>
  <c r="O223" i="3"/>
  <c r="M223" i="3"/>
  <c r="C223" i="3"/>
  <c r="B223" i="3"/>
  <c r="A223" i="3"/>
  <c r="AD222" i="3"/>
  <c r="AC222" i="3"/>
  <c r="AB222" i="3"/>
  <c r="AA222" i="3"/>
  <c r="Z222" i="3"/>
  <c r="Y222" i="3"/>
  <c r="X222" i="3"/>
  <c r="W222" i="3"/>
  <c r="V222" i="3"/>
  <c r="U222" i="3"/>
  <c r="T222" i="3"/>
  <c r="R222" i="3"/>
  <c r="O222" i="3"/>
  <c r="M222" i="3"/>
  <c r="C222" i="3"/>
  <c r="B222" i="3"/>
  <c r="A222" i="3"/>
  <c r="AD221" i="3"/>
  <c r="AC221" i="3"/>
  <c r="AB221" i="3"/>
  <c r="AA221" i="3"/>
  <c r="Z221" i="3"/>
  <c r="Y221" i="3"/>
  <c r="X221" i="3"/>
  <c r="W221" i="3"/>
  <c r="V221" i="3"/>
  <c r="U221" i="3"/>
  <c r="T221" i="3"/>
  <c r="R221" i="3"/>
  <c r="O221" i="3"/>
  <c r="M221" i="3"/>
  <c r="C221" i="3"/>
  <c r="B221" i="3"/>
  <c r="A221" i="3"/>
  <c r="AD220" i="3"/>
  <c r="AC220" i="3"/>
  <c r="AB220" i="3"/>
  <c r="AA220" i="3"/>
  <c r="Z220" i="3"/>
  <c r="Y220" i="3"/>
  <c r="X220" i="3"/>
  <c r="W220" i="3"/>
  <c r="V220" i="3"/>
  <c r="U220" i="3"/>
  <c r="T220" i="3"/>
  <c r="R220" i="3"/>
  <c r="O220" i="3"/>
  <c r="M220" i="3"/>
  <c r="C220" i="3"/>
  <c r="B220" i="3"/>
  <c r="A220" i="3"/>
  <c r="AD219" i="3"/>
  <c r="AC219" i="3"/>
  <c r="AB219" i="3"/>
  <c r="AA219" i="3"/>
  <c r="Z219" i="3"/>
  <c r="Y219" i="3"/>
  <c r="X219" i="3"/>
  <c r="W219" i="3"/>
  <c r="V219" i="3"/>
  <c r="U219" i="3"/>
  <c r="T219" i="3"/>
  <c r="R219" i="3"/>
  <c r="O219" i="3"/>
  <c r="M219" i="3"/>
  <c r="C219" i="3"/>
  <c r="B219" i="3"/>
  <c r="A219" i="3"/>
  <c r="AD218" i="3"/>
  <c r="AC218" i="3"/>
  <c r="AB218" i="3"/>
  <c r="AA218" i="3"/>
  <c r="Z218" i="3"/>
  <c r="Y218" i="3"/>
  <c r="X218" i="3"/>
  <c r="W218" i="3"/>
  <c r="V218" i="3"/>
  <c r="U218" i="3"/>
  <c r="T218" i="3"/>
  <c r="R218" i="3"/>
  <c r="O218" i="3"/>
  <c r="M218" i="3"/>
  <c r="C218" i="3"/>
  <c r="B218" i="3"/>
  <c r="A218" i="3"/>
  <c r="AD217" i="3"/>
  <c r="AC217" i="3"/>
  <c r="AB217" i="3"/>
  <c r="AA217" i="3"/>
  <c r="Z217" i="3"/>
  <c r="Y217" i="3"/>
  <c r="X217" i="3"/>
  <c r="W217" i="3"/>
  <c r="V217" i="3"/>
  <c r="U217" i="3"/>
  <c r="T217" i="3"/>
  <c r="R217" i="3"/>
  <c r="O217" i="3"/>
  <c r="M217" i="3"/>
  <c r="C217" i="3"/>
  <c r="B217" i="3"/>
  <c r="A217" i="3"/>
  <c r="AD216" i="3"/>
  <c r="AC216" i="3"/>
  <c r="AB216" i="3"/>
  <c r="AA216" i="3"/>
  <c r="Z216" i="3"/>
  <c r="Y216" i="3"/>
  <c r="X216" i="3"/>
  <c r="W216" i="3"/>
  <c r="V216" i="3"/>
  <c r="U216" i="3"/>
  <c r="T216" i="3"/>
  <c r="R216" i="3"/>
  <c r="O216" i="3"/>
  <c r="M216" i="3"/>
  <c r="C216" i="3"/>
  <c r="B216" i="3"/>
  <c r="A216" i="3"/>
  <c r="AD215" i="3"/>
  <c r="AC215" i="3"/>
  <c r="AB215" i="3"/>
  <c r="AA215" i="3"/>
  <c r="Z215" i="3"/>
  <c r="Y215" i="3"/>
  <c r="X215" i="3"/>
  <c r="W215" i="3"/>
  <c r="V215" i="3"/>
  <c r="U215" i="3"/>
  <c r="T215" i="3"/>
  <c r="R215" i="3"/>
  <c r="O215" i="3"/>
  <c r="M215" i="3"/>
  <c r="C215" i="3"/>
  <c r="B215" i="3"/>
  <c r="A215" i="3"/>
  <c r="AD214" i="3"/>
  <c r="AC214" i="3"/>
  <c r="AB214" i="3"/>
  <c r="AA214" i="3"/>
  <c r="Z214" i="3"/>
  <c r="Y214" i="3"/>
  <c r="X214" i="3"/>
  <c r="W214" i="3"/>
  <c r="V214" i="3"/>
  <c r="U214" i="3"/>
  <c r="T214" i="3"/>
  <c r="R214" i="3"/>
  <c r="O214" i="3"/>
  <c r="M214" i="3"/>
  <c r="C214" i="3"/>
  <c r="B214" i="3"/>
  <c r="A214" i="3"/>
  <c r="AD213" i="3"/>
  <c r="AC213" i="3"/>
  <c r="AB213" i="3"/>
  <c r="AA213" i="3"/>
  <c r="Z213" i="3"/>
  <c r="Y213" i="3"/>
  <c r="X213" i="3"/>
  <c r="W213" i="3"/>
  <c r="V213" i="3"/>
  <c r="U213" i="3"/>
  <c r="T213" i="3"/>
  <c r="R213" i="3"/>
  <c r="O213" i="3"/>
  <c r="M213" i="3"/>
  <c r="C213" i="3"/>
  <c r="B213" i="3"/>
  <c r="A213" i="3"/>
  <c r="AD212" i="3"/>
  <c r="AC212" i="3"/>
  <c r="AB212" i="3"/>
  <c r="AA212" i="3"/>
  <c r="Z212" i="3"/>
  <c r="Y212" i="3"/>
  <c r="X212" i="3"/>
  <c r="W212" i="3"/>
  <c r="V212" i="3"/>
  <c r="U212" i="3"/>
  <c r="T212" i="3"/>
  <c r="R212" i="3"/>
  <c r="O212" i="3"/>
  <c r="M212" i="3"/>
  <c r="C212" i="3"/>
  <c r="B212" i="3"/>
  <c r="A212" i="3"/>
  <c r="AD211" i="3"/>
  <c r="AC211" i="3"/>
  <c r="AB211" i="3"/>
  <c r="AA211" i="3"/>
  <c r="Z211" i="3"/>
  <c r="Y211" i="3"/>
  <c r="X211" i="3"/>
  <c r="W211" i="3"/>
  <c r="V211" i="3"/>
  <c r="U211" i="3"/>
  <c r="T211" i="3"/>
  <c r="R211" i="3"/>
  <c r="O211" i="3"/>
  <c r="M211" i="3"/>
  <c r="C211" i="3"/>
  <c r="B211" i="3"/>
  <c r="A211" i="3"/>
  <c r="AD210" i="3"/>
  <c r="AC210" i="3"/>
  <c r="AB210" i="3"/>
  <c r="AA210" i="3"/>
  <c r="Z210" i="3"/>
  <c r="Y210" i="3"/>
  <c r="X210" i="3"/>
  <c r="W210" i="3"/>
  <c r="V210" i="3"/>
  <c r="U210" i="3"/>
  <c r="T210" i="3"/>
  <c r="R210" i="3"/>
  <c r="O210" i="3"/>
  <c r="M210" i="3"/>
  <c r="C210" i="3"/>
  <c r="B210" i="3"/>
  <c r="A210" i="3"/>
  <c r="AD209" i="3"/>
  <c r="AC209" i="3"/>
  <c r="AB209" i="3"/>
  <c r="AA209" i="3"/>
  <c r="Z209" i="3"/>
  <c r="Y209" i="3"/>
  <c r="X209" i="3"/>
  <c r="W209" i="3"/>
  <c r="V209" i="3"/>
  <c r="U209" i="3"/>
  <c r="T209" i="3"/>
  <c r="R209" i="3"/>
  <c r="O209" i="3"/>
  <c r="M209" i="3"/>
  <c r="C209" i="3"/>
  <c r="B209" i="3"/>
  <c r="A209" i="3"/>
  <c r="AD208" i="3"/>
  <c r="AC208" i="3"/>
  <c r="AB208" i="3"/>
  <c r="AA208" i="3"/>
  <c r="Z208" i="3"/>
  <c r="Y208" i="3"/>
  <c r="X208" i="3"/>
  <c r="W208" i="3"/>
  <c r="V208" i="3"/>
  <c r="U208" i="3"/>
  <c r="T208" i="3"/>
  <c r="R208" i="3"/>
  <c r="O208" i="3"/>
  <c r="M208" i="3"/>
  <c r="C208" i="3"/>
  <c r="B208" i="3"/>
  <c r="A208" i="3"/>
  <c r="AD207" i="3"/>
  <c r="AC207" i="3"/>
  <c r="AB207" i="3"/>
  <c r="AA207" i="3"/>
  <c r="Z207" i="3"/>
  <c r="Y207" i="3"/>
  <c r="X207" i="3"/>
  <c r="W207" i="3"/>
  <c r="V207" i="3"/>
  <c r="U207" i="3"/>
  <c r="T207" i="3"/>
  <c r="R207" i="3"/>
  <c r="O207" i="3"/>
  <c r="M207" i="3"/>
  <c r="C207" i="3"/>
  <c r="B207" i="3"/>
  <c r="A207" i="3"/>
  <c r="AD206" i="3"/>
  <c r="AC206" i="3"/>
  <c r="AB206" i="3"/>
  <c r="AA206" i="3"/>
  <c r="Z206" i="3"/>
  <c r="Y206" i="3"/>
  <c r="X206" i="3"/>
  <c r="W206" i="3"/>
  <c r="V206" i="3"/>
  <c r="U206" i="3"/>
  <c r="T206" i="3"/>
  <c r="R206" i="3"/>
  <c r="O206" i="3"/>
  <c r="M206" i="3"/>
  <c r="C206" i="3"/>
  <c r="B206" i="3"/>
  <c r="A206" i="3"/>
  <c r="AD205" i="3"/>
  <c r="AC205" i="3"/>
  <c r="AB205" i="3"/>
  <c r="AA205" i="3"/>
  <c r="Z205" i="3"/>
  <c r="Y205" i="3"/>
  <c r="X205" i="3"/>
  <c r="W205" i="3"/>
  <c r="V205" i="3"/>
  <c r="U205" i="3"/>
  <c r="T205" i="3"/>
  <c r="R205" i="3"/>
  <c r="O205" i="3"/>
  <c r="M205" i="3"/>
  <c r="C205" i="3"/>
  <c r="B205" i="3"/>
  <c r="A205" i="3"/>
  <c r="AD204" i="3"/>
  <c r="AC204" i="3"/>
  <c r="AB204" i="3"/>
  <c r="AA204" i="3"/>
  <c r="Z204" i="3"/>
  <c r="Y204" i="3"/>
  <c r="X204" i="3"/>
  <c r="W204" i="3"/>
  <c r="V204" i="3"/>
  <c r="U204" i="3"/>
  <c r="T204" i="3"/>
  <c r="R204" i="3"/>
  <c r="O204" i="3"/>
  <c r="M204" i="3"/>
  <c r="C204" i="3"/>
  <c r="B204" i="3"/>
  <c r="A204" i="3"/>
  <c r="AD203" i="3"/>
  <c r="AC203" i="3"/>
  <c r="AB203" i="3"/>
  <c r="AA203" i="3"/>
  <c r="Z203" i="3"/>
  <c r="Y203" i="3"/>
  <c r="X203" i="3"/>
  <c r="W203" i="3"/>
  <c r="V203" i="3"/>
  <c r="U203" i="3"/>
  <c r="T203" i="3"/>
  <c r="R203" i="3"/>
  <c r="O203" i="3"/>
  <c r="M203" i="3"/>
  <c r="C203" i="3"/>
  <c r="B203" i="3"/>
  <c r="A203" i="3"/>
  <c r="AD202" i="3"/>
  <c r="AC202" i="3"/>
  <c r="AB202" i="3"/>
  <c r="AA202" i="3"/>
  <c r="Z202" i="3"/>
  <c r="Y202" i="3"/>
  <c r="X202" i="3"/>
  <c r="W202" i="3"/>
  <c r="V202" i="3"/>
  <c r="U202" i="3"/>
  <c r="T202" i="3"/>
  <c r="R202" i="3"/>
  <c r="O202" i="3"/>
  <c r="M202" i="3"/>
  <c r="C202" i="3"/>
  <c r="B202" i="3"/>
  <c r="A202" i="3"/>
  <c r="AD201" i="3"/>
  <c r="AC201" i="3"/>
  <c r="AB201" i="3"/>
  <c r="AA201" i="3"/>
  <c r="Z201" i="3"/>
  <c r="Y201" i="3"/>
  <c r="X201" i="3"/>
  <c r="W201" i="3"/>
  <c r="V201" i="3"/>
  <c r="U201" i="3"/>
  <c r="T201" i="3"/>
  <c r="R201" i="3"/>
  <c r="O201" i="3"/>
  <c r="M201" i="3"/>
  <c r="C201" i="3"/>
  <c r="B201" i="3"/>
  <c r="A201" i="3"/>
  <c r="AD200" i="3"/>
  <c r="AC200" i="3"/>
  <c r="AB200" i="3"/>
  <c r="AA200" i="3"/>
  <c r="Z200" i="3"/>
  <c r="Y200" i="3"/>
  <c r="X200" i="3"/>
  <c r="W200" i="3"/>
  <c r="V200" i="3"/>
  <c r="U200" i="3"/>
  <c r="T200" i="3"/>
  <c r="R200" i="3"/>
  <c r="O200" i="3"/>
  <c r="M200" i="3"/>
  <c r="C200" i="3"/>
  <c r="B200" i="3"/>
  <c r="A200" i="3"/>
  <c r="AD199" i="3"/>
  <c r="AC199" i="3"/>
  <c r="AB199" i="3"/>
  <c r="AA199" i="3"/>
  <c r="Z199" i="3"/>
  <c r="Y199" i="3"/>
  <c r="X199" i="3"/>
  <c r="W199" i="3"/>
  <c r="V199" i="3"/>
  <c r="U199" i="3"/>
  <c r="T199" i="3"/>
  <c r="R199" i="3"/>
  <c r="O199" i="3"/>
  <c r="M199" i="3"/>
  <c r="C199" i="3"/>
  <c r="B199" i="3"/>
  <c r="A199" i="3"/>
  <c r="AD198" i="3"/>
  <c r="AC198" i="3"/>
  <c r="AB198" i="3"/>
  <c r="AA198" i="3"/>
  <c r="Z198" i="3"/>
  <c r="Y198" i="3"/>
  <c r="X198" i="3"/>
  <c r="W198" i="3"/>
  <c r="V198" i="3"/>
  <c r="U198" i="3"/>
  <c r="T198" i="3"/>
  <c r="R198" i="3"/>
  <c r="O198" i="3"/>
  <c r="M198" i="3"/>
  <c r="C198" i="3"/>
  <c r="B198" i="3"/>
  <c r="A198" i="3"/>
  <c r="AD197" i="3"/>
  <c r="AC197" i="3"/>
  <c r="AB197" i="3"/>
  <c r="AA197" i="3"/>
  <c r="Z197" i="3"/>
  <c r="Y197" i="3"/>
  <c r="X197" i="3"/>
  <c r="W197" i="3"/>
  <c r="V197" i="3"/>
  <c r="U197" i="3"/>
  <c r="T197" i="3"/>
  <c r="R197" i="3"/>
  <c r="O197" i="3"/>
  <c r="M197" i="3"/>
  <c r="C197" i="3"/>
  <c r="B197" i="3"/>
  <c r="A197" i="3"/>
  <c r="AD196" i="3"/>
  <c r="AC196" i="3"/>
  <c r="AB196" i="3"/>
  <c r="AA196" i="3"/>
  <c r="Z196" i="3"/>
  <c r="Y196" i="3"/>
  <c r="X196" i="3"/>
  <c r="W196" i="3"/>
  <c r="V196" i="3"/>
  <c r="U196" i="3"/>
  <c r="T196" i="3"/>
  <c r="R196" i="3"/>
  <c r="O196" i="3"/>
  <c r="M196" i="3"/>
  <c r="C196" i="3"/>
  <c r="B196" i="3"/>
  <c r="A196" i="3"/>
  <c r="AD195" i="3"/>
  <c r="AC195" i="3"/>
  <c r="AB195" i="3"/>
  <c r="AA195" i="3"/>
  <c r="Z195" i="3"/>
  <c r="Y195" i="3"/>
  <c r="X195" i="3"/>
  <c r="W195" i="3"/>
  <c r="V195" i="3"/>
  <c r="U195" i="3"/>
  <c r="T195" i="3"/>
  <c r="R195" i="3"/>
  <c r="O195" i="3"/>
  <c r="M195" i="3"/>
  <c r="C195" i="3"/>
  <c r="B195" i="3"/>
  <c r="A195" i="3"/>
  <c r="AD194" i="3"/>
  <c r="AC194" i="3"/>
  <c r="AB194" i="3"/>
  <c r="AA194" i="3"/>
  <c r="Z194" i="3"/>
  <c r="Y194" i="3"/>
  <c r="X194" i="3"/>
  <c r="W194" i="3"/>
  <c r="V194" i="3"/>
  <c r="U194" i="3"/>
  <c r="T194" i="3"/>
  <c r="R194" i="3"/>
  <c r="O194" i="3"/>
  <c r="M194" i="3"/>
  <c r="C194" i="3"/>
  <c r="B194" i="3"/>
  <c r="A194" i="3"/>
  <c r="AD193" i="3"/>
  <c r="AC193" i="3"/>
  <c r="AB193" i="3"/>
  <c r="AA193" i="3"/>
  <c r="Z193" i="3"/>
  <c r="Y193" i="3"/>
  <c r="X193" i="3"/>
  <c r="W193" i="3"/>
  <c r="V193" i="3"/>
  <c r="U193" i="3"/>
  <c r="T193" i="3"/>
  <c r="R193" i="3"/>
  <c r="O193" i="3"/>
  <c r="M193" i="3"/>
  <c r="C193" i="3"/>
  <c r="B193" i="3"/>
  <c r="A193" i="3"/>
  <c r="AD192" i="3"/>
  <c r="AC192" i="3"/>
  <c r="AB192" i="3"/>
  <c r="AA192" i="3"/>
  <c r="Z192" i="3"/>
  <c r="Y192" i="3"/>
  <c r="X192" i="3"/>
  <c r="W192" i="3"/>
  <c r="V192" i="3"/>
  <c r="U192" i="3"/>
  <c r="T192" i="3"/>
  <c r="R192" i="3"/>
  <c r="O192" i="3"/>
  <c r="M192" i="3"/>
  <c r="C192" i="3"/>
  <c r="B192" i="3"/>
  <c r="A192" i="3"/>
  <c r="AD191" i="3"/>
  <c r="AC191" i="3"/>
  <c r="AB191" i="3"/>
  <c r="AA191" i="3"/>
  <c r="Z191" i="3"/>
  <c r="Y191" i="3"/>
  <c r="X191" i="3"/>
  <c r="W191" i="3"/>
  <c r="V191" i="3"/>
  <c r="U191" i="3"/>
  <c r="T191" i="3"/>
  <c r="R191" i="3"/>
  <c r="O191" i="3"/>
  <c r="M191" i="3"/>
  <c r="C191" i="3"/>
  <c r="B191" i="3"/>
  <c r="A191" i="3"/>
  <c r="AD190" i="3"/>
  <c r="AC190" i="3"/>
  <c r="AB190" i="3"/>
  <c r="AA190" i="3"/>
  <c r="Z190" i="3"/>
  <c r="Y190" i="3"/>
  <c r="X190" i="3"/>
  <c r="W190" i="3"/>
  <c r="V190" i="3"/>
  <c r="U190" i="3"/>
  <c r="T190" i="3"/>
  <c r="R190" i="3"/>
  <c r="O190" i="3"/>
  <c r="M190" i="3"/>
  <c r="C190" i="3"/>
  <c r="B190" i="3"/>
  <c r="A190" i="3"/>
  <c r="AD189" i="3"/>
  <c r="AC189" i="3"/>
  <c r="AB189" i="3"/>
  <c r="AA189" i="3"/>
  <c r="Z189" i="3"/>
  <c r="Y189" i="3"/>
  <c r="X189" i="3"/>
  <c r="W189" i="3"/>
  <c r="V189" i="3"/>
  <c r="U189" i="3"/>
  <c r="T189" i="3"/>
  <c r="R189" i="3"/>
  <c r="O189" i="3"/>
  <c r="M189" i="3"/>
  <c r="C189" i="3"/>
  <c r="B189" i="3"/>
  <c r="A189" i="3"/>
  <c r="AD188" i="3"/>
  <c r="AC188" i="3"/>
  <c r="AB188" i="3"/>
  <c r="AA188" i="3"/>
  <c r="Z188" i="3"/>
  <c r="Y188" i="3"/>
  <c r="X188" i="3"/>
  <c r="W188" i="3"/>
  <c r="V188" i="3"/>
  <c r="U188" i="3"/>
  <c r="T188" i="3"/>
  <c r="R188" i="3"/>
  <c r="O188" i="3"/>
  <c r="M188" i="3"/>
  <c r="C188" i="3"/>
  <c r="B188" i="3"/>
  <c r="A188" i="3"/>
  <c r="AD187" i="3"/>
  <c r="AC187" i="3"/>
  <c r="AB187" i="3"/>
  <c r="AA187" i="3"/>
  <c r="Z187" i="3"/>
  <c r="Y187" i="3"/>
  <c r="X187" i="3"/>
  <c r="W187" i="3"/>
  <c r="V187" i="3"/>
  <c r="U187" i="3"/>
  <c r="T187" i="3"/>
  <c r="R187" i="3"/>
  <c r="O187" i="3"/>
  <c r="M187" i="3"/>
  <c r="C187" i="3"/>
  <c r="B187" i="3"/>
  <c r="A187" i="3"/>
  <c r="AD186" i="3"/>
  <c r="AC186" i="3"/>
  <c r="AB186" i="3"/>
  <c r="AA186" i="3"/>
  <c r="Z186" i="3"/>
  <c r="Y186" i="3"/>
  <c r="X186" i="3"/>
  <c r="W186" i="3"/>
  <c r="V186" i="3"/>
  <c r="U186" i="3"/>
  <c r="T186" i="3"/>
  <c r="R186" i="3"/>
  <c r="O186" i="3"/>
  <c r="M186" i="3"/>
  <c r="C186" i="3"/>
  <c r="B186" i="3"/>
  <c r="A186" i="3"/>
  <c r="AD185" i="3"/>
  <c r="AC185" i="3"/>
  <c r="AB185" i="3"/>
  <c r="AA185" i="3"/>
  <c r="Z185" i="3"/>
  <c r="Y185" i="3"/>
  <c r="X185" i="3"/>
  <c r="W185" i="3"/>
  <c r="V185" i="3"/>
  <c r="U185" i="3"/>
  <c r="T185" i="3"/>
  <c r="R185" i="3"/>
  <c r="O185" i="3"/>
  <c r="M185" i="3"/>
  <c r="C185" i="3"/>
  <c r="B185" i="3"/>
  <c r="A185" i="3"/>
  <c r="AD184" i="3"/>
  <c r="AC184" i="3"/>
  <c r="AB184" i="3"/>
  <c r="AA184" i="3"/>
  <c r="Z184" i="3"/>
  <c r="Y184" i="3"/>
  <c r="X184" i="3"/>
  <c r="W184" i="3"/>
  <c r="V184" i="3"/>
  <c r="U184" i="3"/>
  <c r="T184" i="3"/>
  <c r="R184" i="3"/>
  <c r="O184" i="3"/>
  <c r="M184" i="3"/>
  <c r="C184" i="3"/>
  <c r="B184" i="3"/>
  <c r="A184" i="3"/>
  <c r="AD183" i="3"/>
  <c r="AC183" i="3"/>
  <c r="AB183" i="3"/>
  <c r="AA183" i="3"/>
  <c r="Z183" i="3"/>
  <c r="Y183" i="3"/>
  <c r="X183" i="3"/>
  <c r="W183" i="3"/>
  <c r="V183" i="3"/>
  <c r="U183" i="3"/>
  <c r="T183" i="3"/>
  <c r="R183" i="3"/>
  <c r="O183" i="3"/>
  <c r="M183" i="3"/>
  <c r="C183" i="3"/>
  <c r="B183" i="3"/>
  <c r="A183" i="3"/>
  <c r="AD182" i="3"/>
  <c r="AC182" i="3"/>
  <c r="AB182" i="3"/>
  <c r="AA182" i="3"/>
  <c r="Z182" i="3"/>
  <c r="Y182" i="3"/>
  <c r="X182" i="3"/>
  <c r="W182" i="3"/>
  <c r="V182" i="3"/>
  <c r="U182" i="3"/>
  <c r="T182" i="3"/>
  <c r="R182" i="3"/>
  <c r="O182" i="3"/>
  <c r="M182" i="3"/>
  <c r="C182" i="3"/>
  <c r="B182" i="3"/>
  <c r="A182" i="3"/>
  <c r="AD181" i="3"/>
  <c r="AC181" i="3"/>
  <c r="AB181" i="3"/>
  <c r="AA181" i="3"/>
  <c r="Z181" i="3"/>
  <c r="Y181" i="3"/>
  <c r="X181" i="3"/>
  <c r="W181" i="3"/>
  <c r="V181" i="3"/>
  <c r="U181" i="3"/>
  <c r="T181" i="3"/>
  <c r="R181" i="3"/>
  <c r="O181" i="3"/>
  <c r="M181" i="3"/>
  <c r="C181" i="3"/>
  <c r="B181" i="3"/>
  <c r="A181" i="3"/>
  <c r="AD180" i="3"/>
  <c r="AC180" i="3"/>
  <c r="AB180" i="3"/>
  <c r="AA180" i="3"/>
  <c r="Z180" i="3"/>
  <c r="Y180" i="3"/>
  <c r="X180" i="3"/>
  <c r="W180" i="3"/>
  <c r="V180" i="3"/>
  <c r="U180" i="3"/>
  <c r="T180" i="3"/>
  <c r="R180" i="3"/>
  <c r="O180" i="3"/>
  <c r="M180" i="3"/>
  <c r="C180" i="3"/>
  <c r="B180" i="3"/>
  <c r="A180" i="3"/>
  <c r="AD179" i="3"/>
  <c r="AC179" i="3"/>
  <c r="AB179" i="3"/>
  <c r="AA179" i="3"/>
  <c r="Z179" i="3"/>
  <c r="Y179" i="3"/>
  <c r="X179" i="3"/>
  <c r="W179" i="3"/>
  <c r="V179" i="3"/>
  <c r="U179" i="3"/>
  <c r="T179" i="3"/>
  <c r="R179" i="3"/>
  <c r="O179" i="3"/>
  <c r="M179" i="3"/>
  <c r="C179" i="3"/>
  <c r="B179" i="3"/>
  <c r="A179" i="3"/>
  <c r="AD178" i="3"/>
  <c r="AC178" i="3"/>
  <c r="AB178" i="3"/>
  <c r="AA178" i="3"/>
  <c r="Z178" i="3"/>
  <c r="Y178" i="3"/>
  <c r="X178" i="3"/>
  <c r="W178" i="3"/>
  <c r="V178" i="3"/>
  <c r="U178" i="3"/>
  <c r="T178" i="3"/>
  <c r="R178" i="3"/>
  <c r="O178" i="3"/>
  <c r="M178" i="3"/>
  <c r="C178" i="3"/>
  <c r="B178" i="3"/>
  <c r="A178" i="3"/>
  <c r="AD177" i="3"/>
  <c r="AC177" i="3"/>
  <c r="AB177" i="3"/>
  <c r="AA177" i="3"/>
  <c r="Z177" i="3"/>
  <c r="Y177" i="3"/>
  <c r="X177" i="3"/>
  <c r="W177" i="3"/>
  <c r="V177" i="3"/>
  <c r="U177" i="3"/>
  <c r="T177" i="3"/>
  <c r="R177" i="3"/>
  <c r="O177" i="3"/>
  <c r="M177" i="3"/>
  <c r="C177" i="3"/>
  <c r="B177" i="3"/>
  <c r="A177" i="3"/>
  <c r="AD176" i="3"/>
  <c r="AC176" i="3"/>
  <c r="AB176" i="3"/>
  <c r="AA176" i="3"/>
  <c r="Z176" i="3"/>
  <c r="Y176" i="3"/>
  <c r="X176" i="3"/>
  <c r="W176" i="3"/>
  <c r="V176" i="3"/>
  <c r="U176" i="3"/>
  <c r="T176" i="3"/>
  <c r="R176" i="3"/>
  <c r="O176" i="3"/>
  <c r="M176" i="3"/>
  <c r="C176" i="3"/>
  <c r="B176" i="3"/>
  <c r="A176" i="3"/>
  <c r="AD175" i="3"/>
  <c r="AC175" i="3"/>
  <c r="AB175" i="3"/>
  <c r="AA175" i="3"/>
  <c r="Z175" i="3"/>
  <c r="Y175" i="3"/>
  <c r="X175" i="3"/>
  <c r="W175" i="3"/>
  <c r="V175" i="3"/>
  <c r="U175" i="3"/>
  <c r="T175" i="3"/>
  <c r="R175" i="3"/>
  <c r="O175" i="3"/>
  <c r="M175" i="3"/>
  <c r="C175" i="3"/>
  <c r="B175" i="3"/>
  <c r="A175" i="3"/>
  <c r="AD174" i="3"/>
  <c r="AC174" i="3"/>
  <c r="AB174" i="3"/>
  <c r="AA174" i="3"/>
  <c r="Z174" i="3"/>
  <c r="Y174" i="3"/>
  <c r="X174" i="3"/>
  <c r="W174" i="3"/>
  <c r="V174" i="3"/>
  <c r="U174" i="3"/>
  <c r="T174" i="3"/>
  <c r="R174" i="3"/>
  <c r="O174" i="3"/>
  <c r="M174" i="3"/>
  <c r="C174" i="3"/>
  <c r="B174" i="3"/>
  <c r="A174" i="3"/>
  <c r="AD173" i="3"/>
  <c r="AC173" i="3"/>
  <c r="AB173" i="3"/>
  <c r="AA173" i="3"/>
  <c r="Z173" i="3"/>
  <c r="Y173" i="3"/>
  <c r="X173" i="3"/>
  <c r="W173" i="3"/>
  <c r="V173" i="3"/>
  <c r="U173" i="3"/>
  <c r="T173" i="3"/>
  <c r="R173" i="3"/>
  <c r="O173" i="3"/>
  <c r="M173" i="3"/>
  <c r="C173" i="3"/>
  <c r="B173" i="3"/>
  <c r="A173" i="3"/>
  <c r="AD172" i="3"/>
  <c r="AC172" i="3"/>
  <c r="AB172" i="3"/>
  <c r="AA172" i="3"/>
  <c r="Z172" i="3"/>
  <c r="Y172" i="3"/>
  <c r="X172" i="3"/>
  <c r="W172" i="3"/>
  <c r="V172" i="3"/>
  <c r="U172" i="3"/>
  <c r="T172" i="3"/>
  <c r="R172" i="3"/>
  <c r="O172" i="3"/>
  <c r="M172" i="3"/>
  <c r="C172" i="3"/>
  <c r="B172" i="3"/>
  <c r="A172" i="3"/>
  <c r="AD171" i="3"/>
  <c r="AC171" i="3"/>
  <c r="AB171" i="3"/>
  <c r="AA171" i="3"/>
  <c r="Z171" i="3"/>
  <c r="Y171" i="3"/>
  <c r="X171" i="3"/>
  <c r="W171" i="3"/>
  <c r="V171" i="3"/>
  <c r="U171" i="3"/>
  <c r="T171" i="3"/>
  <c r="R171" i="3"/>
  <c r="O171" i="3"/>
  <c r="M171" i="3"/>
  <c r="C171" i="3"/>
  <c r="B171" i="3"/>
  <c r="A171" i="3"/>
  <c r="AD170" i="3"/>
  <c r="AC170" i="3"/>
  <c r="AB170" i="3"/>
  <c r="AA170" i="3"/>
  <c r="Z170" i="3"/>
  <c r="Y170" i="3"/>
  <c r="X170" i="3"/>
  <c r="W170" i="3"/>
  <c r="V170" i="3"/>
  <c r="U170" i="3"/>
  <c r="T170" i="3"/>
  <c r="R170" i="3"/>
  <c r="O170" i="3"/>
  <c r="M170" i="3"/>
  <c r="C170" i="3"/>
  <c r="B170" i="3"/>
  <c r="A170" i="3"/>
  <c r="AD169" i="3"/>
  <c r="AC169" i="3"/>
  <c r="AB169" i="3"/>
  <c r="AA169" i="3"/>
  <c r="Z169" i="3"/>
  <c r="Y169" i="3"/>
  <c r="X169" i="3"/>
  <c r="W169" i="3"/>
  <c r="V169" i="3"/>
  <c r="U169" i="3"/>
  <c r="T169" i="3"/>
  <c r="R169" i="3"/>
  <c r="O169" i="3"/>
  <c r="M169" i="3"/>
  <c r="C169" i="3"/>
  <c r="B169" i="3"/>
  <c r="A169" i="3"/>
  <c r="AD168" i="3"/>
  <c r="AC168" i="3"/>
  <c r="AB168" i="3"/>
  <c r="AA168" i="3"/>
  <c r="Z168" i="3"/>
  <c r="Y168" i="3"/>
  <c r="X168" i="3"/>
  <c r="W168" i="3"/>
  <c r="V168" i="3"/>
  <c r="U168" i="3"/>
  <c r="T168" i="3"/>
  <c r="R168" i="3"/>
  <c r="O168" i="3"/>
  <c r="M168" i="3"/>
  <c r="C168" i="3"/>
  <c r="B168" i="3"/>
  <c r="A168" i="3"/>
  <c r="AD167" i="3"/>
  <c r="AC167" i="3"/>
  <c r="AB167" i="3"/>
  <c r="AA167" i="3"/>
  <c r="Z167" i="3"/>
  <c r="Y167" i="3"/>
  <c r="X167" i="3"/>
  <c r="W167" i="3"/>
  <c r="V167" i="3"/>
  <c r="U167" i="3"/>
  <c r="T167" i="3"/>
  <c r="R167" i="3"/>
  <c r="O167" i="3"/>
  <c r="M167" i="3"/>
  <c r="C167" i="3"/>
  <c r="B167" i="3"/>
  <c r="A167" i="3"/>
  <c r="AD166" i="3"/>
  <c r="AC166" i="3"/>
  <c r="AB166" i="3"/>
  <c r="AA166" i="3"/>
  <c r="Z166" i="3"/>
  <c r="Y166" i="3"/>
  <c r="X166" i="3"/>
  <c r="W166" i="3"/>
  <c r="V166" i="3"/>
  <c r="U166" i="3"/>
  <c r="T166" i="3"/>
  <c r="R166" i="3"/>
  <c r="O166" i="3"/>
  <c r="M166" i="3"/>
  <c r="C166" i="3"/>
  <c r="B166" i="3"/>
  <c r="A166" i="3"/>
  <c r="AD165" i="3"/>
  <c r="AC165" i="3"/>
  <c r="AB165" i="3"/>
  <c r="AA165" i="3"/>
  <c r="Z165" i="3"/>
  <c r="Y165" i="3"/>
  <c r="X165" i="3"/>
  <c r="W165" i="3"/>
  <c r="V165" i="3"/>
  <c r="U165" i="3"/>
  <c r="T165" i="3"/>
  <c r="R165" i="3"/>
  <c r="O165" i="3"/>
  <c r="M165" i="3"/>
  <c r="C165" i="3"/>
  <c r="B165" i="3"/>
  <c r="A165" i="3"/>
  <c r="AD164" i="3"/>
  <c r="AC164" i="3"/>
  <c r="AB164" i="3"/>
  <c r="AA164" i="3"/>
  <c r="Z164" i="3"/>
  <c r="Y164" i="3"/>
  <c r="X164" i="3"/>
  <c r="W164" i="3"/>
  <c r="V164" i="3"/>
  <c r="U164" i="3"/>
  <c r="T164" i="3"/>
  <c r="R164" i="3"/>
  <c r="O164" i="3"/>
  <c r="M164" i="3"/>
  <c r="C164" i="3"/>
  <c r="B164" i="3"/>
  <c r="A164" i="3"/>
  <c r="AD163" i="3"/>
  <c r="AC163" i="3"/>
  <c r="AB163" i="3"/>
  <c r="AA163" i="3"/>
  <c r="Z163" i="3"/>
  <c r="Y163" i="3"/>
  <c r="X163" i="3"/>
  <c r="W163" i="3"/>
  <c r="V163" i="3"/>
  <c r="U163" i="3"/>
  <c r="T163" i="3"/>
  <c r="R163" i="3"/>
  <c r="O163" i="3"/>
  <c r="M163" i="3"/>
  <c r="C163" i="3"/>
  <c r="B163" i="3"/>
  <c r="A163" i="3"/>
  <c r="AD162" i="3"/>
  <c r="AC162" i="3"/>
  <c r="AB162" i="3"/>
  <c r="AA162" i="3"/>
  <c r="Z162" i="3"/>
  <c r="Y162" i="3"/>
  <c r="X162" i="3"/>
  <c r="W162" i="3"/>
  <c r="V162" i="3"/>
  <c r="U162" i="3"/>
  <c r="T162" i="3"/>
  <c r="R162" i="3"/>
  <c r="O162" i="3"/>
  <c r="M162" i="3"/>
  <c r="C162" i="3"/>
  <c r="B162" i="3"/>
  <c r="A162" i="3"/>
  <c r="AD161" i="3"/>
  <c r="AC161" i="3"/>
  <c r="AB161" i="3"/>
  <c r="AA161" i="3"/>
  <c r="Z161" i="3"/>
  <c r="Y161" i="3"/>
  <c r="X161" i="3"/>
  <c r="W161" i="3"/>
  <c r="V161" i="3"/>
  <c r="U161" i="3"/>
  <c r="T161" i="3"/>
  <c r="R161" i="3"/>
  <c r="O161" i="3"/>
  <c r="M161" i="3"/>
  <c r="C161" i="3"/>
  <c r="B161" i="3"/>
  <c r="A161" i="3"/>
  <c r="AD160" i="3"/>
  <c r="AC160" i="3"/>
  <c r="AB160" i="3"/>
  <c r="AA160" i="3"/>
  <c r="Z160" i="3"/>
  <c r="Y160" i="3"/>
  <c r="X160" i="3"/>
  <c r="W160" i="3"/>
  <c r="V160" i="3"/>
  <c r="U160" i="3"/>
  <c r="T160" i="3"/>
  <c r="R160" i="3"/>
  <c r="O160" i="3"/>
  <c r="M160" i="3"/>
  <c r="C160" i="3"/>
  <c r="B160" i="3"/>
  <c r="A160" i="3"/>
  <c r="AD159" i="3"/>
  <c r="AC159" i="3"/>
  <c r="AB159" i="3"/>
  <c r="AA159" i="3"/>
  <c r="Z159" i="3"/>
  <c r="Y159" i="3"/>
  <c r="X159" i="3"/>
  <c r="W159" i="3"/>
  <c r="V159" i="3"/>
  <c r="U159" i="3"/>
  <c r="T159" i="3"/>
  <c r="R159" i="3"/>
  <c r="O159" i="3"/>
  <c r="M159" i="3"/>
  <c r="C159" i="3"/>
  <c r="B159" i="3"/>
  <c r="A159" i="3"/>
  <c r="AD158" i="3"/>
  <c r="AC158" i="3"/>
  <c r="AB158" i="3"/>
  <c r="AA158" i="3"/>
  <c r="Z158" i="3"/>
  <c r="Y158" i="3"/>
  <c r="X158" i="3"/>
  <c r="W158" i="3"/>
  <c r="V158" i="3"/>
  <c r="U158" i="3"/>
  <c r="T158" i="3"/>
  <c r="R158" i="3"/>
  <c r="O158" i="3"/>
  <c r="M158" i="3"/>
  <c r="C158" i="3"/>
  <c r="B158" i="3"/>
  <c r="A158" i="3"/>
  <c r="AD157" i="3"/>
  <c r="AC157" i="3"/>
  <c r="AB157" i="3"/>
  <c r="AA157" i="3"/>
  <c r="Z157" i="3"/>
  <c r="Y157" i="3"/>
  <c r="X157" i="3"/>
  <c r="W157" i="3"/>
  <c r="V157" i="3"/>
  <c r="U157" i="3"/>
  <c r="T157" i="3"/>
  <c r="R157" i="3"/>
  <c r="O157" i="3"/>
  <c r="M157" i="3"/>
  <c r="C157" i="3"/>
  <c r="B157" i="3"/>
  <c r="A157" i="3"/>
  <c r="AD156" i="3"/>
  <c r="AC156" i="3"/>
  <c r="AB156" i="3"/>
  <c r="AA156" i="3"/>
  <c r="Z156" i="3"/>
  <c r="Y156" i="3"/>
  <c r="X156" i="3"/>
  <c r="W156" i="3"/>
  <c r="V156" i="3"/>
  <c r="U156" i="3"/>
  <c r="T156" i="3"/>
  <c r="R156" i="3"/>
  <c r="O156" i="3"/>
  <c r="M156" i="3"/>
  <c r="C156" i="3"/>
  <c r="B156" i="3"/>
  <c r="A156" i="3"/>
  <c r="AD155" i="3"/>
  <c r="AC155" i="3"/>
  <c r="AB155" i="3"/>
  <c r="AA155" i="3"/>
  <c r="Z155" i="3"/>
  <c r="Y155" i="3"/>
  <c r="X155" i="3"/>
  <c r="W155" i="3"/>
  <c r="V155" i="3"/>
  <c r="U155" i="3"/>
  <c r="T155" i="3"/>
  <c r="R155" i="3"/>
  <c r="O155" i="3"/>
  <c r="M155" i="3"/>
  <c r="C155" i="3"/>
  <c r="B155" i="3"/>
  <c r="A155" i="3"/>
  <c r="AD154" i="3"/>
  <c r="AC154" i="3"/>
  <c r="AB154" i="3"/>
  <c r="AA154" i="3"/>
  <c r="Z154" i="3"/>
  <c r="Y154" i="3"/>
  <c r="X154" i="3"/>
  <c r="W154" i="3"/>
  <c r="V154" i="3"/>
  <c r="U154" i="3"/>
  <c r="T154" i="3"/>
  <c r="R154" i="3"/>
  <c r="O154" i="3"/>
  <c r="M154" i="3"/>
  <c r="C154" i="3"/>
  <c r="B154" i="3"/>
  <c r="A154" i="3"/>
  <c r="AD153" i="3"/>
  <c r="AC153" i="3"/>
  <c r="AB153" i="3"/>
  <c r="AA153" i="3"/>
  <c r="Z153" i="3"/>
  <c r="Y153" i="3"/>
  <c r="X153" i="3"/>
  <c r="W153" i="3"/>
  <c r="V153" i="3"/>
  <c r="U153" i="3"/>
  <c r="T153" i="3"/>
  <c r="R153" i="3"/>
  <c r="O153" i="3"/>
  <c r="M153" i="3"/>
  <c r="C153" i="3"/>
  <c r="B153" i="3"/>
  <c r="A153" i="3"/>
  <c r="AD152" i="3"/>
  <c r="AC152" i="3"/>
  <c r="AB152" i="3"/>
  <c r="AA152" i="3"/>
  <c r="Z152" i="3"/>
  <c r="Y152" i="3"/>
  <c r="X152" i="3"/>
  <c r="W152" i="3"/>
  <c r="V152" i="3"/>
  <c r="U152" i="3"/>
  <c r="T152" i="3"/>
  <c r="R152" i="3"/>
  <c r="O152" i="3"/>
  <c r="M152" i="3"/>
  <c r="C152" i="3"/>
  <c r="B152" i="3"/>
  <c r="A152" i="3"/>
  <c r="AD151" i="3"/>
  <c r="AC151" i="3"/>
  <c r="AB151" i="3"/>
  <c r="AA151" i="3"/>
  <c r="Z151" i="3"/>
  <c r="Y151" i="3"/>
  <c r="X151" i="3"/>
  <c r="W151" i="3"/>
  <c r="V151" i="3"/>
  <c r="U151" i="3"/>
  <c r="T151" i="3"/>
  <c r="R151" i="3"/>
  <c r="O151" i="3"/>
  <c r="M151" i="3"/>
  <c r="C151" i="3"/>
  <c r="B151" i="3"/>
  <c r="A151" i="3"/>
  <c r="AD150" i="3"/>
  <c r="AC150" i="3"/>
  <c r="AB150" i="3"/>
  <c r="AA150" i="3"/>
  <c r="Z150" i="3"/>
  <c r="Y150" i="3"/>
  <c r="X150" i="3"/>
  <c r="W150" i="3"/>
  <c r="V150" i="3"/>
  <c r="U150" i="3"/>
  <c r="T150" i="3"/>
  <c r="R150" i="3"/>
  <c r="O150" i="3"/>
  <c r="M150" i="3"/>
  <c r="C150" i="3"/>
  <c r="B150" i="3"/>
  <c r="A150" i="3"/>
  <c r="AD149" i="3"/>
  <c r="AC149" i="3"/>
  <c r="AB149" i="3"/>
  <c r="AA149" i="3"/>
  <c r="Z149" i="3"/>
  <c r="Y149" i="3"/>
  <c r="X149" i="3"/>
  <c r="W149" i="3"/>
  <c r="V149" i="3"/>
  <c r="U149" i="3"/>
  <c r="T149" i="3"/>
  <c r="R149" i="3"/>
  <c r="O149" i="3"/>
  <c r="M149" i="3"/>
  <c r="C149" i="3"/>
  <c r="B149" i="3"/>
  <c r="A149" i="3"/>
  <c r="AD148" i="3"/>
  <c r="AC148" i="3"/>
  <c r="AB148" i="3"/>
  <c r="AA148" i="3"/>
  <c r="Z148" i="3"/>
  <c r="Y148" i="3"/>
  <c r="X148" i="3"/>
  <c r="W148" i="3"/>
  <c r="V148" i="3"/>
  <c r="U148" i="3"/>
  <c r="T148" i="3"/>
  <c r="R148" i="3"/>
  <c r="O148" i="3"/>
  <c r="M148" i="3"/>
  <c r="C148" i="3"/>
  <c r="B148" i="3"/>
  <c r="A148" i="3"/>
  <c r="AD147" i="3"/>
  <c r="AC147" i="3"/>
  <c r="AB147" i="3"/>
  <c r="AA147" i="3"/>
  <c r="Z147" i="3"/>
  <c r="Y147" i="3"/>
  <c r="X147" i="3"/>
  <c r="W147" i="3"/>
  <c r="V147" i="3"/>
  <c r="U147" i="3"/>
  <c r="T147" i="3"/>
  <c r="R147" i="3"/>
  <c r="O147" i="3"/>
  <c r="M147" i="3"/>
  <c r="C147" i="3"/>
  <c r="B147" i="3"/>
  <c r="A147" i="3"/>
  <c r="AD146" i="3"/>
  <c r="AC146" i="3"/>
  <c r="AB146" i="3"/>
  <c r="AA146" i="3"/>
  <c r="Z146" i="3"/>
  <c r="Y146" i="3"/>
  <c r="X146" i="3"/>
  <c r="W146" i="3"/>
  <c r="V146" i="3"/>
  <c r="U146" i="3"/>
  <c r="T146" i="3"/>
  <c r="R146" i="3"/>
  <c r="O146" i="3"/>
  <c r="M146" i="3"/>
  <c r="C146" i="3"/>
  <c r="B146" i="3"/>
  <c r="A146" i="3"/>
  <c r="AD145" i="3"/>
  <c r="AC145" i="3"/>
  <c r="AB145" i="3"/>
  <c r="AA145" i="3"/>
  <c r="Z145" i="3"/>
  <c r="Y145" i="3"/>
  <c r="X145" i="3"/>
  <c r="W145" i="3"/>
  <c r="V145" i="3"/>
  <c r="U145" i="3"/>
  <c r="T145" i="3"/>
  <c r="R145" i="3"/>
  <c r="O145" i="3"/>
  <c r="M145" i="3"/>
  <c r="C145" i="3"/>
  <c r="B145" i="3"/>
  <c r="A145" i="3"/>
  <c r="AD144" i="3"/>
  <c r="AC144" i="3"/>
  <c r="AB144" i="3"/>
  <c r="AA144" i="3"/>
  <c r="Z144" i="3"/>
  <c r="Y144" i="3"/>
  <c r="X144" i="3"/>
  <c r="W144" i="3"/>
  <c r="V144" i="3"/>
  <c r="U144" i="3"/>
  <c r="T144" i="3"/>
  <c r="R144" i="3"/>
  <c r="O144" i="3"/>
  <c r="M144" i="3"/>
  <c r="C144" i="3"/>
  <c r="B144" i="3"/>
  <c r="A144" i="3"/>
  <c r="AD143" i="3"/>
  <c r="AC143" i="3"/>
  <c r="AB143" i="3"/>
  <c r="AA143" i="3"/>
  <c r="Z143" i="3"/>
  <c r="Y143" i="3"/>
  <c r="X143" i="3"/>
  <c r="W143" i="3"/>
  <c r="V143" i="3"/>
  <c r="U143" i="3"/>
  <c r="T143" i="3"/>
  <c r="R143" i="3"/>
  <c r="O143" i="3"/>
  <c r="M143" i="3"/>
  <c r="C143" i="3"/>
  <c r="B143" i="3"/>
  <c r="A143" i="3"/>
  <c r="AD142" i="3"/>
  <c r="AC142" i="3"/>
  <c r="AB142" i="3"/>
  <c r="AA142" i="3"/>
  <c r="Z142" i="3"/>
  <c r="Y142" i="3"/>
  <c r="X142" i="3"/>
  <c r="W142" i="3"/>
  <c r="V142" i="3"/>
  <c r="U142" i="3"/>
  <c r="T142" i="3"/>
  <c r="R142" i="3"/>
  <c r="O142" i="3"/>
  <c r="M142" i="3"/>
  <c r="C142" i="3"/>
  <c r="B142" i="3"/>
  <c r="A142" i="3"/>
  <c r="AD141" i="3"/>
  <c r="AC141" i="3"/>
  <c r="AB141" i="3"/>
  <c r="AA141" i="3"/>
  <c r="Z141" i="3"/>
  <c r="Y141" i="3"/>
  <c r="X141" i="3"/>
  <c r="W141" i="3"/>
  <c r="V141" i="3"/>
  <c r="U141" i="3"/>
  <c r="T141" i="3"/>
  <c r="R141" i="3"/>
  <c r="O141" i="3"/>
  <c r="M141" i="3"/>
  <c r="C141" i="3"/>
  <c r="B141" i="3"/>
  <c r="A141" i="3"/>
  <c r="AD140" i="3"/>
  <c r="AC140" i="3"/>
  <c r="AB140" i="3"/>
  <c r="AA140" i="3"/>
  <c r="Z140" i="3"/>
  <c r="Y140" i="3"/>
  <c r="X140" i="3"/>
  <c r="W140" i="3"/>
  <c r="V140" i="3"/>
  <c r="U140" i="3"/>
  <c r="T140" i="3"/>
  <c r="R140" i="3"/>
  <c r="O140" i="3"/>
  <c r="M140" i="3"/>
  <c r="C140" i="3"/>
  <c r="B140" i="3"/>
  <c r="A140" i="3"/>
  <c r="AD139" i="3"/>
  <c r="AC139" i="3"/>
  <c r="AB139" i="3"/>
  <c r="AA139" i="3"/>
  <c r="Z139" i="3"/>
  <c r="Y139" i="3"/>
  <c r="X139" i="3"/>
  <c r="W139" i="3"/>
  <c r="V139" i="3"/>
  <c r="U139" i="3"/>
  <c r="T139" i="3"/>
  <c r="R139" i="3"/>
  <c r="O139" i="3"/>
  <c r="M139" i="3"/>
  <c r="C139" i="3"/>
  <c r="B139" i="3"/>
  <c r="A139" i="3"/>
  <c r="AD138" i="3"/>
  <c r="AC138" i="3"/>
  <c r="AB138" i="3"/>
  <c r="AA138" i="3"/>
  <c r="Z138" i="3"/>
  <c r="Y138" i="3"/>
  <c r="X138" i="3"/>
  <c r="W138" i="3"/>
  <c r="V138" i="3"/>
  <c r="U138" i="3"/>
  <c r="T138" i="3"/>
  <c r="R138" i="3"/>
  <c r="O138" i="3"/>
  <c r="M138" i="3"/>
  <c r="C138" i="3"/>
  <c r="B138" i="3"/>
  <c r="A138" i="3"/>
  <c r="AD137" i="3"/>
  <c r="AC137" i="3"/>
  <c r="AB137" i="3"/>
  <c r="AA137" i="3"/>
  <c r="Z137" i="3"/>
  <c r="Y137" i="3"/>
  <c r="X137" i="3"/>
  <c r="W137" i="3"/>
  <c r="V137" i="3"/>
  <c r="U137" i="3"/>
  <c r="T137" i="3"/>
  <c r="R137" i="3"/>
  <c r="O137" i="3"/>
  <c r="M137" i="3"/>
  <c r="C137" i="3"/>
  <c r="B137" i="3"/>
  <c r="A137" i="3"/>
  <c r="AD136" i="3"/>
  <c r="AC136" i="3"/>
  <c r="AB136" i="3"/>
  <c r="AA136" i="3"/>
  <c r="Z136" i="3"/>
  <c r="Y136" i="3"/>
  <c r="X136" i="3"/>
  <c r="W136" i="3"/>
  <c r="V136" i="3"/>
  <c r="U136" i="3"/>
  <c r="T136" i="3"/>
  <c r="R136" i="3"/>
  <c r="O136" i="3"/>
  <c r="M136" i="3"/>
  <c r="C136" i="3"/>
  <c r="B136" i="3"/>
  <c r="A136" i="3"/>
  <c r="AD135" i="3"/>
  <c r="AC135" i="3"/>
  <c r="AB135" i="3"/>
  <c r="AA135" i="3"/>
  <c r="Z135" i="3"/>
  <c r="Y135" i="3"/>
  <c r="X135" i="3"/>
  <c r="W135" i="3"/>
  <c r="V135" i="3"/>
  <c r="U135" i="3"/>
  <c r="T135" i="3"/>
  <c r="R135" i="3"/>
  <c r="O135" i="3"/>
  <c r="M135" i="3"/>
  <c r="C135" i="3"/>
  <c r="B135" i="3"/>
  <c r="A135" i="3"/>
  <c r="AD134" i="3"/>
  <c r="AC134" i="3"/>
  <c r="AB134" i="3"/>
  <c r="AA134" i="3"/>
  <c r="Z134" i="3"/>
  <c r="Y134" i="3"/>
  <c r="X134" i="3"/>
  <c r="W134" i="3"/>
  <c r="V134" i="3"/>
  <c r="U134" i="3"/>
  <c r="T134" i="3"/>
  <c r="R134" i="3"/>
  <c r="O134" i="3"/>
  <c r="M134" i="3"/>
  <c r="C134" i="3"/>
  <c r="B134" i="3"/>
  <c r="A134" i="3"/>
  <c r="AD133" i="3"/>
  <c r="AC133" i="3"/>
  <c r="AB133" i="3"/>
  <c r="AA133" i="3"/>
  <c r="Z133" i="3"/>
  <c r="Y133" i="3"/>
  <c r="X133" i="3"/>
  <c r="W133" i="3"/>
  <c r="V133" i="3"/>
  <c r="U133" i="3"/>
  <c r="T133" i="3"/>
  <c r="R133" i="3"/>
  <c r="O133" i="3"/>
  <c r="M133" i="3"/>
  <c r="C133" i="3"/>
  <c r="B133" i="3"/>
  <c r="A133" i="3"/>
  <c r="AD132" i="3"/>
  <c r="AC132" i="3"/>
  <c r="AB132" i="3"/>
  <c r="AA132" i="3"/>
  <c r="Z132" i="3"/>
  <c r="Y132" i="3"/>
  <c r="X132" i="3"/>
  <c r="W132" i="3"/>
  <c r="V132" i="3"/>
  <c r="U132" i="3"/>
  <c r="T132" i="3"/>
  <c r="R132" i="3"/>
  <c r="O132" i="3"/>
  <c r="M132" i="3"/>
  <c r="C132" i="3"/>
  <c r="B132" i="3"/>
  <c r="A132" i="3"/>
  <c r="AD131" i="3"/>
  <c r="AC131" i="3"/>
  <c r="AB131" i="3"/>
  <c r="AA131" i="3"/>
  <c r="Z131" i="3"/>
  <c r="Y131" i="3"/>
  <c r="X131" i="3"/>
  <c r="W131" i="3"/>
  <c r="V131" i="3"/>
  <c r="U131" i="3"/>
  <c r="T131" i="3"/>
  <c r="R131" i="3"/>
  <c r="O131" i="3"/>
  <c r="M131" i="3"/>
  <c r="C131" i="3"/>
  <c r="B131" i="3"/>
  <c r="A131" i="3"/>
  <c r="AD130" i="3"/>
  <c r="AC130" i="3"/>
  <c r="AB130" i="3"/>
  <c r="AA130" i="3"/>
  <c r="Z130" i="3"/>
  <c r="Y130" i="3"/>
  <c r="X130" i="3"/>
  <c r="W130" i="3"/>
  <c r="V130" i="3"/>
  <c r="U130" i="3"/>
  <c r="T130" i="3"/>
  <c r="R130" i="3"/>
  <c r="O130" i="3"/>
  <c r="M130" i="3"/>
  <c r="C130" i="3"/>
  <c r="B130" i="3"/>
  <c r="A130" i="3"/>
  <c r="AD129" i="3"/>
  <c r="AC129" i="3"/>
  <c r="AB129" i="3"/>
  <c r="AA129" i="3"/>
  <c r="Z129" i="3"/>
  <c r="Y129" i="3"/>
  <c r="X129" i="3"/>
  <c r="W129" i="3"/>
  <c r="V129" i="3"/>
  <c r="U129" i="3"/>
  <c r="T129" i="3"/>
  <c r="R129" i="3"/>
  <c r="O129" i="3"/>
  <c r="M129" i="3"/>
  <c r="C129" i="3"/>
  <c r="B129" i="3"/>
  <c r="A129" i="3"/>
  <c r="AD128" i="3"/>
  <c r="AC128" i="3"/>
  <c r="AB128" i="3"/>
  <c r="AA128" i="3"/>
  <c r="Z128" i="3"/>
  <c r="Y128" i="3"/>
  <c r="X128" i="3"/>
  <c r="W128" i="3"/>
  <c r="V128" i="3"/>
  <c r="U128" i="3"/>
  <c r="T128" i="3"/>
  <c r="R128" i="3"/>
  <c r="O128" i="3"/>
  <c r="M128" i="3"/>
  <c r="C128" i="3"/>
  <c r="B128" i="3"/>
  <c r="A128" i="3"/>
  <c r="AD127" i="3"/>
  <c r="AC127" i="3"/>
  <c r="AB127" i="3"/>
  <c r="AA127" i="3"/>
  <c r="Z127" i="3"/>
  <c r="Y127" i="3"/>
  <c r="X127" i="3"/>
  <c r="W127" i="3"/>
  <c r="V127" i="3"/>
  <c r="U127" i="3"/>
  <c r="T127" i="3"/>
  <c r="R127" i="3"/>
  <c r="O127" i="3"/>
  <c r="M127" i="3"/>
  <c r="C127" i="3"/>
  <c r="B127" i="3"/>
  <c r="A127" i="3"/>
  <c r="AD126" i="3"/>
  <c r="AC126" i="3"/>
  <c r="AB126" i="3"/>
  <c r="AA126" i="3"/>
  <c r="Z126" i="3"/>
  <c r="Y126" i="3"/>
  <c r="X126" i="3"/>
  <c r="W126" i="3"/>
  <c r="V126" i="3"/>
  <c r="U126" i="3"/>
  <c r="T126" i="3"/>
  <c r="R126" i="3"/>
  <c r="O126" i="3"/>
  <c r="M126" i="3"/>
  <c r="C126" i="3"/>
  <c r="B126" i="3"/>
  <c r="A126" i="3"/>
  <c r="AD125" i="3"/>
  <c r="AC125" i="3"/>
  <c r="AB125" i="3"/>
  <c r="AA125" i="3"/>
  <c r="Z125" i="3"/>
  <c r="Y125" i="3"/>
  <c r="X125" i="3"/>
  <c r="W125" i="3"/>
  <c r="V125" i="3"/>
  <c r="U125" i="3"/>
  <c r="T125" i="3"/>
  <c r="R125" i="3"/>
  <c r="O125" i="3"/>
  <c r="M125" i="3"/>
  <c r="C125" i="3"/>
  <c r="B125" i="3"/>
  <c r="A125" i="3"/>
  <c r="AD124" i="3"/>
  <c r="AC124" i="3"/>
  <c r="AB124" i="3"/>
  <c r="AA124" i="3"/>
  <c r="Z124" i="3"/>
  <c r="Y124" i="3"/>
  <c r="X124" i="3"/>
  <c r="W124" i="3"/>
  <c r="V124" i="3"/>
  <c r="U124" i="3"/>
  <c r="T124" i="3"/>
  <c r="R124" i="3"/>
  <c r="O124" i="3"/>
  <c r="M124" i="3"/>
  <c r="C124" i="3"/>
  <c r="B124" i="3"/>
  <c r="A124" i="3"/>
  <c r="AD123" i="3"/>
  <c r="AC123" i="3"/>
  <c r="AB123" i="3"/>
  <c r="AA123" i="3"/>
  <c r="Z123" i="3"/>
  <c r="Y123" i="3"/>
  <c r="X123" i="3"/>
  <c r="W123" i="3"/>
  <c r="V123" i="3"/>
  <c r="U123" i="3"/>
  <c r="T123" i="3"/>
  <c r="R123" i="3"/>
  <c r="O123" i="3"/>
  <c r="M123" i="3"/>
  <c r="C123" i="3"/>
  <c r="B123" i="3"/>
  <c r="A123" i="3"/>
  <c r="AD122" i="3"/>
  <c r="AC122" i="3"/>
  <c r="AB122" i="3"/>
  <c r="AA122" i="3"/>
  <c r="Z122" i="3"/>
  <c r="Y122" i="3"/>
  <c r="X122" i="3"/>
  <c r="W122" i="3"/>
  <c r="V122" i="3"/>
  <c r="U122" i="3"/>
  <c r="T122" i="3"/>
  <c r="R122" i="3"/>
  <c r="O122" i="3"/>
  <c r="M122" i="3"/>
  <c r="C122" i="3"/>
  <c r="B122" i="3"/>
  <c r="A122" i="3"/>
  <c r="AD121" i="3"/>
  <c r="AC121" i="3"/>
  <c r="AB121" i="3"/>
  <c r="AA121" i="3"/>
  <c r="Z121" i="3"/>
  <c r="Y121" i="3"/>
  <c r="X121" i="3"/>
  <c r="W121" i="3"/>
  <c r="V121" i="3"/>
  <c r="U121" i="3"/>
  <c r="T121" i="3"/>
  <c r="R121" i="3"/>
  <c r="O121" i="3"/>
  <c r="M121" i="3"/>
  <c r="C121" i="3"/>
  <c r="B121" i="3"/>
  <c r="A121" i="3"/>
  <c r="AD120" i="3"/>
  <c r="AC120" i="3"/>
  <c r="AB120" i="3"/>
  <c r="AA120" i="3"/>
  <c r="Z120" i="3"/>
  <c r="Y120" i="3"/>
  <c r="X120" i="3"/>
  <c r="W120" i="3"/>
  <c r="V120" i="3"/>
  <c r="U120" i="3"/>
  <c r="T120" i="3"/>
  <c r="R120" i="3"/>
  <c r="O120" i="3"/>
  <c r="M120" i="3"/>
  <c r="C120" i="3"/>
  <c r="B120" i="3"/>
  <c r="A120" i="3"/>
  <c r="AD119" i="3"/>
  <c r="AC119" i="3"/>
  <c r="AB119" i="3"/>
  <c r="AA119" i="3"/>
  <c r="Z119" i="3"/>
  <c r="Y119" i="3"/>
  <c r="X119" i="3"/>
  <c r="W119" i="3"/>
  <c r="V119" i="3"/>
  <c r="U119" i="3"/>
  <c r="T119" i="3"/>
  <c r="R119" i="3"/>
  <c r="O119" i="3"/>
  <c r="M119" i="3"/>
  <c r="C119" i="3"/>
  <c r="B119" i="3"/>
  <c r="A119" i="3"/>
  <c r="AD118" i="3"/>
  <c r="AC118" i="3"/>
  <c r="AB118" i="3"/>
  <c r="AA118" i="3"/>
  <c r="Z118" i="3"/>
  <c r="Y118" i="3"/>
  <c r="X118" i="3"/>
  <c r="W118" i="3"/>
  <c r="V118" i="3"/>
  <c r="U118" i="3"/>
  <c r="T118" i="3"/>
  <c r="R118" i="3"/>
  <c r="O118" i="3"/>
  <c r="M118" i="3"/>
  <c r="C118" i="3"/>
  <c r="B118" i="3"/>
  <c r="A118" i="3"/>
  <c r="AD117" i="3"/>
  <c r="AC117" i="3"/>
  <c r="AB117" i="3"/>
  <c r="AA117" i="3"/>
  <c r="Z117" i="3"/>
  <c r="Y117" i="3"/>
  <c r="X117" i="3"/>
  <c r="W117" i="3"/>
  <c r="V117" i="3"/>
  <c r="U117" i="3"/>
  <c r="T117" i="3"/>
  <c r="R117" i="3"/>
  <c r="O117" i="3"/>
  <c r="M117" i="3"/>
  <c r="C117" i="3"/>
  <c r="B117" i="3"/>
  <c r="A117" i="3"/>
  <c r="AD116" i="3"/>
  <c r="AC116" i="3"/>
  <c r="AB116" i="3"/>
  <c r="AA116" i="3"/>
  <c r="Z116" i="3"/>
  <c r="Y116" i="3"/>
  <c r="X116" i="3"/>
  <c r="W116" i="3"/>
  <c r="V116" i="3"/>
  <c r="U116" i="3"/>
  <c r="T116" i="3"/>
  <c r="R116" i="3"/>
  <c r="O116" i="3"/>
  <c r="M116" i="3"/>
  <c r="C116" i="3"/>
  <c r="B116" i="3"/>
  <c r="A116" i="3"/>
  <c r="AD115" i="3"/>
  <c r="AC115" i="3"/>
  <c r="AB115" i="3"/>
  <c r="AA115" i="3"/>
  <c r="Z115" i="3"/>
  <c r="Y115" i="3"/>
  <c r="X115" i="3"/>
  <c r="W115" i="3"/>
  <c r="V115" i="3"/>
  <c r="U115" i="3"/>
  <c r="T115" i="3"/>
  <c r="R115" i="3"/>
  <c r="O115" i="3"/>
  <c r="M115" i="3"/>
  <c r="C115" i="3"/>
  <c r="B115" i="3"/>
  <c r="A115" i="3"/>
  <c r="AD114" i="3"/>
  <c r="AC114" i="3"/>
  <c r="AB114" i="3"/>
  <c r="AA114" i="3"/>
  <c r="Z114" i="3"/>
  <c r="Y114" i="3"/>
  <c r="X114" i="3"/>
  <c r="W114" i="3"/>
  <c r="V114" i="3"/>
  <c r="U114" i="3"/>
  <c r="T114" i="3"/>
  <c r="R114" i="3"/>
  <c r="O114" i="3"/>
  <c r="M114" i="3"/>
  <c r="C114" i="3"/>
  <c r="B114" i="3"/>
  <c r="A114" i="3"/>
  <c r="AD113" i="3"/>
  <c r="AC113" i="3"/>
  <c r="AB113" i="3"/>
  <c r="AA113" i="3"/>
  <c r="Z113" i="3"/>
  <c r="Y113" i="3"/>
  <c r="X113" i="3"/>
  <c r="W113" i="3"/>
  <c r="V113" i="3"/>
  <c r="U113" i="3"/>
  <c r="T113" i="3"/>
  <c r="R113" i="3"/>
  <c r="O113" i="3"/>
  <c r="M113" i="3"/>
  <c r="C113" i="3"/>
  <c r="B113" i="3"/>
  <c r="A113" i="3"/>
  <c r="AD112" i="3"/>
  <c r="AC112" i="3"/>
  <c r="AB112" i="3"/>
  <c r="AA112" i="3"/>
  <c r="Z112" i="3"/>
  <c r="Y112" i="3"/>
  <c r="X112" i="3"/>
  <c r="W112" i="3"/>
  <c r="V112" i="3"/>
  <c r="U112" i="3"/>
  <c r="T112" i="3"/>
  <c r="R112" i="3"/>
  <c r="O112" i="3"/>
  <c r="M112" i="3"/>
  <c r="C112" i="3"/>
  <c r="B112" i="3"/>
  <c r="A112" i="3"/>
  <c r="AD111" i="3"/>
  <c r="AC111" i="3"/>
  <c r="AB111" i="3"/>
  <c r="AA111" i="3"/>
  <c r="Z111" i="3"/>
  <c r="Y111" i="3"/>
  <c r="X111" i="3"/>
  <c r="W111" i="3"/>
  <c r="V111" i="3"/>
  <c r="U111" i="3"/>
  <c r="T111" i="3"/>
  <c r="R111" i="3"/>
  <c r="O111" i="3"/>
  <c r="M111" i="3"/>
  <c r="C111" i="3"/>
  <c r="B111" i="3"/>
  <c r="A111" i="3"/>
  <c r="AD110" i="3"/>
  <c r="AC110" i="3"/>
  <c r="AB110" i="3"/>
  <c r="AA110" i="3"/>
  <c r="Z110" i="3"/>
  <c r="Y110" i="3"/>
  <c r="X110" i="3"/>
  <c r="W110" i="3"/>
  <c r="V110" i="3"/>
  <c r="U110" i="3"/>
  <c r="T110" i="3"/>
  <c r="R110" i="3"/>
  <c r="O110" i="3"/>
  <c r="M110" i="3"/>
  <c r="C110" i="3"/>
  <c r="B110" i="3"/>
  <c r="A110" i="3"/>
  <c r="AD109" i="3"/>
  <c r="AC109" i="3"/>
  <c r="AB109" i="3"/>
  <c r="AA109" i="3"/>
  <c r="Z109" i="3"/>
  <c r="Y109" i="3"/>
  <c r="X109" i="3"/>
  <c r="W109" i="3"/>
  <c r="V109" i="3"/>
  <c r="U109" i="3"/>
  <c r="T109" i="3"/>
  <c r="R109" i="3"/>
  <c r="O109" i="3"/>
  <c r="M109" i="3"/>
  <c r="C109" i="3"/>
  <c r="B109" i="3"/>
  <c r="A109" i="3"/>
  <c r="AD108" i="3"/>
  <c r="AC108" i="3"/>
  <c r="AB108" i="3"/>
  <c r="AA108" i="3"/>
  <c r="Z108" i="3"/>
  <c r="Y108" i="3"/>
  <c r="X108" i="3"/>
  <c r="W108" i="3"/>
  <c r="V108" i="3"/>
  <c r="U108" i="3"/>
  <c r="T108" i="3"/>
  <c r="R108" i="3"/>
  <c r="O108" i="3"/>
  <c r="M108" i="3"/>
  <c r="C108" i="3"/>
  <c r="B108" i="3"/>
  <c r="A108" i="3"/>
  <c r="AD107" i="3"/>
  <c r="AC107" i="3"/>
  <c r="AB107" i="3"/>
  <c r="AA107" i="3"/>
  <c r="Z107" i="3"/>
  <c r="Y107" i="3"/>
  <c r="X107" i="3"/>
  <c r="W107" i="3"/>
  <c r="V107" i="3"/>
  <c r="U107" i="3"/>
  <c r="T107" i="3"/>
  <c r="R107" i="3"/>
  <c r="O107" i="3"/>
  <c r="M107" i="3"/>
  <c r="C107" i="3"/>
  <c r="B107" i="3"/>
  <c r="A107" i="3"/>
  <c r="AD106" i="3"/>
  <c r="AC106" i="3"/>
  <c r="AB106" i="3"/>
  <c r="AA106" i="3"/>
  <c r="Z106" i="3"/>
  <c r="Y106" i="3"/>
  <c r="X106" i="3"/>
  <c r="W106" i="3"/>
  <c r="V106" i="3"/>
  <c r="U106" i="3"/>
  <c r="T106" i="3"/>
  <c r="R106" i="3"/>
  <c r="O106" i="3"/>
  <c r="M106" i="3"/>
  <c r="C106" i="3"/>
  <c r="B106" i="3"/>
  <c r="A106" i="3"/>
  <c r="AD105" i="3"/>
  <c r="AC105" i="3"/>
  <c r="AB105" i="3"/>
  <c r="AA105" i="3"/>
  <c r="Z105" i="3"/>
  <c r="Y105" i="3"/>
  <c r="X105" i="3"/>
  <c r="W105" i="3"/>
  <c r="V105" i="3"/>
  <c r="U105" i="3"/>
  <c r="T105" i="3"/>
  <c r="R105" i="3"/>
  <c r="O105" i="3"/>
  <c r="M105" i="3"/>
  <c r="C105" i="3"/>
  <c r="B105" i="3"/>
  <c r="A105" i="3"/>
  <c r="AD104" i="3"/>
  <c r="AC104" i="3"/>
  <c r="AB104" i="3"/>
  <c r="AA104" i="3"/>
  <c r="Z104" i="3"/>
  <c r="Y104" i="3"/>
  <c r="X104" i="3"/>
  <c r="W104" i="3"/>
  <c r="V104" i="3"/>
  <c r="U104" i="3"/>
  <c r="T104" i="3"/>
  <c r="R104" i="3"/>
  <c r="O104" i="3"/>
  <c r="M104" i="3"/>
  <c r="C104" i="3"/>
  <c r="B104" i="3"/>
  <c r="A104" i="3"/>
  <c r="AD103" i="3"/>
  <c r="AC103" i="3"/>
  <c r="AB103" i="3"/>
  <c r="AA103" i="3"/>
  <c r="Z103" i="3"/>
  <c r="Y103" i="3"/>
  <c r="X103" i="3"/>
  <c r="W103" i="3"/>
  <c r="V103" i="3"/>
  <c r="U103" i="3"/>
  <c r="T103" i="3"/>
  <c r="R103" i="3"/>
  <c r="O103" i="3"/>
  <c r="M103" i="3"/>
  <c r="C103" i="3"/>
  <c r="B103" i="3"/>
  <c r="A103" i="3"/>
  <c r="AD102" i="3"/>
  <c r="AC102" i="3"/>
  <c r="AB102" i="3"/>
  <c r="AA102" i="3"/>
  <c r="Z102" i="3"/>
  <c r="Y102" i="3"/>
  <c r="X102" i="3"/>
  <c r="W102" i="3"/>
  <c r="V102" i="3"/>
  <c r="U102" i="3"/>
  <c r="T102" i="3"/>
  <c r="R102" i="3"/>
  <c r="O102" i="3"/>
  <c r="M102" i="3"/>
  <c r="C102" i="3"/>
  <c r="B102" i="3"/>
  <c r="A102" i="3"/>
  <c r="AD101" i="3"/>
  <c r="AC101" i="3"/>
  <c r="AB101" i="3"/>
  <c r="AA101" i="3"/>
  <c r="Z101" i="3"/>
  <c r="Y101" i="3"/>
  <c r="X101" i="3"/>
  <c r="W101" i="3"/>
  <c r="V101" i="3"/>
  <c r="U101" i="3"/>
  <c r="T101" i="3"/>
  <c r="R101" i="3"/>
  <c r="O101" i="3"/>
  <c r="M101" i="3"/>
  <c r="C101" i="3"/>
  <c r="B101" i="3"/>
  <c r="A101" i="3"/>
  <c r="AD100" i="3"/>
  <c r="AC100" i="3"/>
  <c r="AB100" i="3"/>
  <c r="AA100" i="3"/>
  <c r="Z100" i="3"/>
  <c r="Y100" i="3"/>
  <c r="X100" i="3"/>
  <c r="W100" i="3"/>
  <c r="V100" i="3"/>
  <c r="U100" i="3"/>
  <c r="T100" i="3"/>
  <c r="R100" i="3"/>
  <c r="O100" i="3"/>
  <c r="M100" i="3"/>
  <c r="C100" i="3"/>
  <c r="B100" i="3"/>
  <c r="A100" i="3"/>
  <c r="AD99" i="3"/>
  <c r="AC99" i="3"/>
  <c r="AB99" i="3"/>
  <c r="AA99" i="3"/>
  <c r="Z99" i="3"/>
  <c r="Y99" i="3"/>
  <c r="X99" i="3"/>
  <c r="W99" i="3"/>
  <c r="V99" i="3"/>
  <c r="U99" i="3"/>
  <c r="T99" i="3"/>
  <c r="R99" i="3"/>
  <c r="O99" i="3"/>
  <c r="M99" i="3"/>
  <c r="C99" i="3"/>
  <c r="B99" i="3"/>
  <c r="A99" i="3"/>
  <c r="AD98" i="3"/>
  <c r="AC98" i="3"/>
  <c r="AB98" i="3"/>
  <c r="AA98" i="3"/>
  <c r="Z98" i="3"/>
  <c r="Y98" i="3"/>
  <c r="X98" i="3"/>
  <c r="W98" i="3"/>
  <c r="V98" i="3"/>
  <c r="U98" i="3"/>
  <c r="T98" i="3"/>
  <c r="R98" i="3"/>
  <c r="O98" i="3"/>
  <c r="M98" i="3"/>
  <c r="C98" i="3"/>
  <c r="B98" i="3"/>
  <c r="A98" i="3"/>
  <c r="AD97" i="3"/>
  <c r="AC97" i="3"/>
  <c r="AB97" i="3"/>
  <c r="AA97" i="3"/>
  <c r="Z97" i="3"/>
  <c r="Y97" i="3"/>
  <c r="X97" i="3"/>
  <c r="W97" i="3"/>
  <c r="V97" i="3"/>
  <c r="U97" i="3"/>
  <c r="T97" i="3"/>
  <c r="R97" i="3"/>
  <c r="O97" i="3"/>
  <c r="M97" i="3"/>
  <c r="C97" i="3"/>
  <c r="B97" i="3"/>
  <c r="A97" i="3"/>
  <c r="AD96" i="3"/>
  <c r="AC96" i="3"/>
  <c r="AB96" i="3"/>
  <c r="AA96" i="3"/>
  <c r="Z96" i="3"/>
  <c r="Y96" i="3"/>
  <c r="X96" i="3"/>
  <c r="W96" i="3"/>
  <c r="V96" i="3"/>
  <c r="U96" i="3"/>
  <c r="T96" i="3"/>
  <c r="R96" i="3"/>
  <c r="O96" i="3"/>
  <c r="M96" i="3"/>
  <c r="C96" i="3"/>
  <c r="B96" i="3"/>
  <c r="A96" i="3"/>
  <c r="AD95" i="3"/>
  <c r="AC95" i="3"/>
  <c r="AB95" i="3"/>
  <c r="AA95" i="3"/>
  <c r="Z95" i="3"/>
  <c r="Y95" i="3"/>
  <c r="X95" i="3"/>
  <c r="W95" i="3"/>
  <c r="V95" i="3"/>
  <c r="U95" i="3"/>
  <c r="T95" i="3"/>
  <c r="R95" i="3"/>
  <c r="O95" i="3"/>
  <c r="M95" i="3"/>
  <c r="C95" i="3"/>
  <c r="B95" i="3"/>
  <c r="A95" i="3"/>
  <c r="AD94" i="3"/>
  <c r="AC94" i="3"/>
  <c r="AB94" i="3"/>
  <c r="AA94" i="3"/>
  <c r="Z94" i="3"/>
  <c r="Y94" i="3"/>
  <c r="X94" i="3"/>
  <c r="W94" i="3"/>
  <c r="V94" i="3"/>
  <c r="U94" i="3"/>
  <c r="T94" i="3"/>
  <c r="R94" i="3"/>
  <c r="O94" i="3"/>
  <c r="M94" i="3"/>
  <c r="C94" i="3"/>
  <c r="B94" i="3"/>
  <c r="A94" i="3"/>
  <c r="AD93" i="3"/>
  <c r="AC93" i="3"/>
  <c r="AB93" i="3"/>
  <c r="AA93" i="3"/>
  <c r="Z93" i="3"/>
  <c r="Y93" i="3"/>
  <c r="X93" i="3"/>
  <c r="W93" i="3"/>
  <c r="V93" i="3"/>
  <c r="U93" i="3"/>
  <c r="T93" i="3"/>
  <c r="R93" i="3"/>
  <c r="O93" i="3"/>
  <c r="M93" i="3"/>
  <c r="C93" i="3"/>
  <c r="B93" i="3"/>
  <c r="A93" i="3"/>
  <c r="AD92" i="3"/>
  <c r="AC92" i="3"/>
  <c r="AB92" i="3"/>
  <c r="AA92" i="3"/>
  <c r="Z92" i="3"/>
  <c r="Y92" i="3"/>
  <c r="X92" i="3"/>
  <c r="W92" i="3"/>
  <c r="V92" i="3"/>
  <c r="U92" i="3"/>
  <c r="T92" i="3"/>
  <c r="R92" i="3"/>
  <c r="O92" i="3"/>
  <c r="M92" i="3"/>
  <c r="C92" i="3"/>
  <c r="B92" i="3"/>
  <c r="A92" i="3"/>
  <c r="AD91" i="3"/>
  <c r="AC91" i="3"/>
  <c r="AB91" i="3"/>
  <c r="AA91" i="3"/>
  <c r="Z91" i="3"/>
  <c r="Y91" i="3"/>
  <c r="X91" i="3"/>
  <c r="W91" i="3"/>
  <c r="V91" i="3"/>
  <c r="U91" i="3"/>
  <c r="T91" i="3"/>
  <c r="R91" i="3"/>
  <c r="O91" i="3"/>
  <c r="M91" i="3"/>
  <c r="C91" i="3"/>
  <c r="B91" i="3"/>
  <c r="A91" i="3"/>
  <c r="AD90" i="3"/>
  <c r="AC90" i="3"/>
  <c r="AB90" i="3"/>
  <c r="AA90" i="3"/>
  <c r="Z90" i="3"/>
  <c r="Y90" i="3"/>
  <c r="X90" i="3"/>
  <c r="W90" i="3"/>
  <c r="V90" i="3"/>
  <c r="U90" i="3"/>
  <c r="T90" i="3"/>
  <c r="R90" i="3"/>
  <c r="O90" i="3"/>
  <c r="M90" i="3"/>
  <c r="C90" i="3"/>
  <c r="B90" i="3"/>
  <c r="A90" i="3"/>
  <c r="AD89" i="3"/>
  <c r="AC89" i="3"/>
  <c r="AB89" i="3"/>
  <c r="AA89" i="3"/>
  <c r="Z89" i="3"/>
  <c r="Y89" i="3"/>
  <c r="X89" i="3"/>
  <c r="W89" i="3"/>
  <c r="V89" i="3"/>
  <c r="U89" i="3"/>
  <c r="T89" i="3"/>
  <c r="R89" i="3"/>
  <c r="O89" i="3"/>
  <c r="M89" i="3"/>
  <c r="C89" i="3"/>
  <c r="B89" i="3"/>
  <c r="A89" i="3"/>
  <c r="AD88" i="3"/>
  <c r="AC88" i="3"/>
  <c r="AB88" i="3"/>
  <c r="AA88" i="3"/>
  <c r="Z88" i="3"/>
  <c r="Y88" i="3"/>
  <c r="X88" i="3"/>
  <c r="W88" i="3"/>
  <c r="V88" i="3"/>
  <c r="U88" i="3"/>
  <c r="T88" i="3"/>
  <c r="R88" i="3"/>
  <c r="O88" i="3"/>
  <c r="M88" i="3"/>
  <c r="C88" i="3"/>
  <c r="B88" i="3"/>
  <c r="A88" i="3"/>
  <c r="AD87" i="3"/>
  <c r="AC87" i="3"/>
  <c r="AB87" i="3"/>
  <c r="AA87" i="3"/>
  <c r="Z87" i="3"/>
  <c r="Y87" i="3"/>
  <c r="X87" i="3"/>
  <c r="W87" i="3"/>
  <c r="V87" i="3"/>
  <c r="U87" i="3"/>
  <c r="T87" i="3"/>
  <c r="R87" i="3"/>
  <c r="O87" i="3"/>
  <c r="M87" i="3"/>
  <c r="C87" i="3"/>
  <c r="B87" i="3"/>
  <c r="A87" i="3"/>
  <c r="AD86" i="3"/>
  <c r="AC86" i="3"/>
  <c r="AB86" i="3"/>
  <c r="AA86" i="3"/>
  <c r="Z86" i="3"/>
  <c r="Y86" i="3"/>
  <c r="X86" i="3"/>
  <c r="W86" i="3"/>
  <c r="V86" i="3"/>
  <c r="U86" i="3"/>
  <c r="T86" i="3"/>
  <c r="R86" i="3"/>
  <c r="O86" i="3"/>
  <c r="M86" i="3"/>
  <c r="C86" i="3"/>
  <c r="B86" i="3"/>
  <c r="A86" i="3"/>
  <c r="AD85" i="3"/>
  <c r="AC85" i="3"/>
  <c r="AB85" i="3"/>
  <c r="AA85" i="3"/>
  <c r="Z85" i="3"/>
  <c r="Y85" i="3"/>
  <c r="X85" i="3"/>
  <c r="W85" i="3"/>
  <c r="V85" i="3"/>
  <c r="U85" i="3"/>
  <c r="T85" i="3"/>
  <c r="R85" i="3"/>
  <c r="O85" i="3"/>
  <c r="M85" i="3"/>
  <c r="C85" i="3"/>
  <c r="B85" i="3"/>
  <c r="A85" i="3"/>
  <c r="AD84" i="3"/>
  <c r="AC84" i="3"/>
  <c r="AB84" i="3"/>
  <c r="AA84" i="3"/>
  <c r="Z84" i="3"/>
  <c r="Y84" i="3"/>
  <c r="X84" i="3"/>
  <c r="W84" i="3"/>
  <c r="V84" i="3"/>
  <c r="U84" i="3"/>
  <c r="T84" i="3"/>
  <c r="R84" i="3"/>
  <c r="O84" i="3"/>
  <c r="M84" i="3"/>
  <c r="C84" i="3"/>
  <c r="B84" i="3"/>
  <c r="A84" i="3"/>
  <c r="AD83" i="3"/>
  <c r="AC83" i="3"/>
  <c r="AB83" i="3"/>
  <c r="AA83" i="3"/>
  <c r="Z83" i="3"/>
  <c r="Y83" i="3"/>
  <c r="X83" i="3"/>
  <c r="W83" i="3"/>
  <c r="V83" i="3"/>
  <c r="U83" i="3"/>
  <c r="T83" i="3"/>
  <c r="R83" i="3"/>
  <c r="O83" i="3"/>
  <c r="M83" i="3"/>
  <c r="C83" i="3"/>
  <c r="B83" i="3"/>
  <c r="A83" i="3"/>
  <c r="AD82" i="3"/>
  <c r="AC82" i="3"/>
  <c r="AB82" i="3"/>
  <c r="AA82" i="3"/>
  <c r="Z82" i="3"/>
  <c r="Y82" i="3"/>
  <c r="X82" i="3"/>
  <c r="W82" i="3"/>
  <c r="V82" i="3"/>
  <c r="U82" i="3"/>
  <c r="T82" i="3"/>
  <c r="R82" i="3"/>
  <c r="O82" i="3"/>
  <c r="M82" i="3"/>
  <c r="C82" i="3"/>
  <c r="B82" i="3"/>
  <c r="A82" i="3"/>
  <c r="AD81" i="3"/>
  <c r="AC81" i="3"/>
  <c r="AB81" i="3"/>
  <c r="AA81" i="3"/>
  <c r="Z81" i="3"/>
  <c r="Y81" i="3"/>
  <c r="X81" i="3"/>
  <c r="W81" i="3"/>
  <c r="V81" i="3"/>
  <c r="U81" i="3"/>
  <c r="T81" i="3"/>
  <c r="R81" i="3"/>
  <c r="O81" i="3"/>
  <c r="M81" i="3"/>
  <c r="C81" i="3"/>
  <c r="B81" i="3"/>
  <c r="A81" i="3"/>
  <c r="AD80" i="3"/>
  <c r="AC80" i="3"/>
  <c r="AB80" i="3"/>
  <c r="AA80" i="3"/>
  <c r="Z80" i="3"/>
  <c r="Y80" i="3"/>
  <c r="X80" i="3"/>
  <c r="W80" i="3"/>
  <c r="V80" i="3"/>
  <c r="U80" i="3"/>
  <c r="T80" i="3"/>
  <c r="R80" i="3"/>
  <c r="O80" i="3"/>
  <c r="M80" i="3"/>
  <c r="C80" i="3"/>
  <c r="B80" i="3"/>
  <c r="A80" i="3"/>
  <c r="AD79" i="3"/>
  <c r="AC79" i="3"/>
  <c r="AB79" i="3"/>
  <c r="AA79" i="3"/>
  <c r="Z79" i="3"/>
  <c r="Y79" i="3"/>
  <c r="X79" i="3"/>
  <c r="W79" i="3"/>
  <c r="V79" i="3"/>
  <c r="U79" i="3"/>
  <c r="T79" i="3"/>
  <c r="R79" i="3"/>
  <c r="O79" i="3"/>
  <c r="M79" i="3"/>
  <c r="C79" i="3"/>
  <c r="B79" i="3"/>
  <c r="A79" i="3"/>
  <c r="AD78" i="3"/>
  <c r="AC78" i="3"/>
  <c r="AB78" i="3"/>
  <c r="AA78" i="3"/>
  <c r="Z78" i="3"/>
  <c r="Y78" i="3"/>
  <c r="X78" i="3"/>
  <c r="W78" i="3"/>
  <c r="V78" i="3"/>
  <c r="U78" i="3"/>
  <c r="T78" i="3"/>
  <c r="R78" i="3"/>
  <c r="O78" i="3"/>
  <c r="M78" i="3"/>
  <c r="C78" i="3"/>
  <c r="B78" i="3"/>
  <c r="A78" i="3"/>
  <c r="AD77" i="3"/>
  <c r="AC77" i="3"/>
  <c r="AB77" i="3"/>
  <c r="AA77" i="3"/>
  <c r="Z77" i="3"/>
  <c r="Y77" i="3"/>
  <c r="X77" i="3"/>
  <c r="W77" i="3"/>
  <c r="V77" i="3"/>
  <c r="U77" i="3"/>
  <c r="T77" i="3"/>
  <c r="R77" i="3"/>
  <c r="O77" i="3"/>
  <c r="M77" i="3"/>
  <c r="C77" i="3"/>
  <c r="B77" i="3"/>
  <c r="A77" i="3"/>
  <c r="AD76" i="3"/>
  <c r="AC76" i="3"/>
  <c r="AB76" i="3"/>
  <c r="AA76" i="3"/>
  <c r="Z76" i="3"/>
  <c r="Y76" i="3"/>
  <c r="X76" i="3"/>
  <c r="W76" i="3"/>
  <c r="V76" i="3"/>
  <c r="U76" i="3"/>
  <c r="T76" i="3"/>
  <c r="R76" i="3"/>
  <c r="O76" i="3"/>
  <c r="M76" i="3"/>
  <c r="C76" i="3"/>
  <c r="B76" i="3"/>
  <c r="A76" i="3"/>
  <c r="AD75" i="3"/>
  <c r="AC75" i="3"/>
  <c r="AB75" i="3"/>
  <c r="AA75" i="3"/>
  <c r="Z75" i="3"/>
  <c r="Y75" i="3"/>
  <c r="X75" i="3"/>
  <c r="W75" i="3"/>
  <c r="V75" i="3"/>
  <c r="U75" i="3"/>
  <c r="T75" i="3"/>
  <c r="R75" i="3"/>
  <c r="O75" i="3"/>
  <c r="M75" i="3"/>
  <c r="C75" i="3"/>
  <c r="B75" i="3"/>
  <c r="A75" i="3"/>
  <c r="AD74" i="3"/>
  <c r="AC74" i="3"/>
  <c r="AB74" i="3"/>
  <c r="AA74" i="3"/>
  <c r="Z74" i="3"/>
  <c r="Y74" i="3"/>
  <c r="X74" i="3"/>
  <c r="W74" i="3"/>
  <c r="V74" i="3"/>
  <c r="U74" i="3"/>
  <c r="T74" i="3"/>
  <c r="R74" i="3"/>
  <c r="O74" i="3"/>
  <c r="M74" i="3"/>
  <c r="C74" i="3"/>
  <c r="B74" i="3"/>
  <c r="A74" i="3"/>
  <c r="AD73" i="3"/>
  <c r="AC73" i="3"/>
  <c r="AB73" i="3"/>
  <c r="AA73" i="3"/>
  <c r="Z73" i="3"/>
  <c r="Y73" i="3"/>
  <c r="X73" i="3"/>
  <c r="W73" i="3"/>
  <c r="V73" i="3"/>
  <c r="U73" i="3"/>
  <c r="T73" i="3"/>
  <c r="R73" i="3"/>
  <c r="O73" i="3"/>
  <c r="M73" i="3"/>
  <c r="C73" i="3"/>
  <c r="B73" i="3"/>
  <c r="A73" i="3"/>
  <c r="AD72" i="3"/>
  <c r="AC72" i="3"/>
  <c r="AB72" i="3"/>
  <c r="AA72" i="3"/>
  <c r="Z72" i="3"/>
  <c r="Y72" i="3"/>
  <c r="X72" i="3"/>
  <c r="W72" i="3"/>
  <c r="V72" i="3"/>
  <c r="U72" i="3"/>
  <c r="T72" i="3"/>
  <c r="R72" i="3"/>
  <c r="O72" i="3"/>
  <c r="M72" i="3"/>
  <c r="C72" i="3"/>
  <c r="B72" i="3"/>
  <c r="A72" i="3"/>
  <c r="AD71" i="3"/>
  <c r="AC71" i="3"/>
  <c r="AB71" i="3"/>
  <c r="AA71" i="3"/>
  <c r="Z71" i="3"/>
  <c r="Y71" i="3"/>
  <c r="X71" i="3"/>
  <c r="W71" i="3"/>
  <c r="V71" i="3"/>
  <c r="U71" i="3"/>
  <c r="T71" i="3"/>
  <c r="R71" i="3"/>
  <c r="O71" i="3"/>
  <c r="M71" i="3"/>
  <c r="C71" i="3"/>
  <c r="B71" i="3"/>
  <c r="A71" i="3"/>
  <c r="AD70" i="3"/>
  <c r="AC70" i="3"/>
  <c r="AB70" i="3"/>
  <c r="AA70" i="3"/>
  <c r="Z70" i="3"/>
  <c r="Y70" i="3"/>
  <c r="X70" i="3"/>
  <c r="W70" i="3"/>
  <c r="V70" i="3"/>
  <c r="U70" i="3"/>
  <c r="T70" i="3"/>
  <c r="R70" i="3"/>
  <c r="O70" i="3"/>
  <c r="M70" i="3"/>
  <c r="C70" i="3"/>
  <c r="B70" i="3"/>
  <c r="A70" i="3"/>
  <c r="AD69" i="3"/>
  <c r="AC69" i="3"/>
  <c r="AB69" i="3"/>
  <c r="AA69" i="3"/>
  <c r="Z69" i="3"/>
  <c r="Y69" i="3"/>
  <c r="X69" i="3"/>
  <c r="W69" i="3"/>
  <c r="V69" i="3"/>
  <c r="U69" i="3"/>
  <c r="T69" i="3"/>
  <c r="R69" i="3"/>
  <c r="O69" i="3"/>
  <c r="M69" i="3"/>
  <c r="C69" i="3"/>
  <c r="B69" i="3"/>
  <c r="A69" i="3"/>
  <c r="AD68" i="3"/>
  <c r="AC68" i="3"/>
  <c r="AB68" i="3"/>
  <c r="AA68" i="3"/>
  <c r="Z68" i="3"/>
  <c r="Y68" i="3"/>
  <c r="X68" i="3"/>
  <c r="W68" i="3"/>
  <c r="V68" i="3"/>
  <c r="U68" i="3"/>
  <c r="T68" i="3"/>
  <c r="R68" i="3"/>
  <c r="O68" i="3"/>
  <c r="M68" i="3"/>
  <c r="C68" i="3"/>
  <c r="B68" i="3"/>
  <c r="A68" i="3"/>
  <c r="AD67" i="3"/>
  <c r="AC67" i="3"/>
  <c r="AB67" i="3"/>
  <c r="AA67" i="3"/>
  <c r="Z67" i="3"/>
  <c r="Y67" i="3"/>
  <c r="X67" i="3"/>
  <c r="W67" i="3"/>
  <c r="V67" i="3"/>
  <c r="U67" i="3"/>
  <c r="T67" i="3"/>
  <c r="R67" i="3"/>
  <c r="O67" i="3"/>
  <c r="M67" i="3"/>
  <c r="C67" i="3"/>
  <c r="B67" i="3"/>
  <c r="A67" i="3"/>
  <c r="AD66" i="3"/>
  <c r="AC66" i="3"/>
  <c r="AB66" i="3"/>
  <c r="AA66" i="3"/>
  <c r="Z66" i="3"/>
  <c r="Y66" i="3"/>
  <c r="X66" i="3"/>
  <c r="W66" i="3"/>
  <c r="V66" i="3"/>
  <c r="U66" i="3"/>
  <c r="T66" i="3"/>
  <c r="R66" i="3"/>
  <c r="O66" i="3"/>
  <c r="M66" i="3"/>
  <c r="C66" i="3"/>
  <c r="B66" i="3"/>
  <c r="A66" i="3"/>
  <c r="AD65" i="3"/>
  <c r="AC65" i="3"/>
  <c r="AB65" i="3"/>
  <c r="AA65" i="3"/>
  <c r="Z65" i="3"/>
  <c r="Y65" i="3"/>
  <c r="X65" i="3"/>
  <c r="W65" i="3"/>
  <c r="V65" i="3"/>
  <c r="U65" i="3"/>
  <c r="T65" i="3"/>
  <c r="R65" i="3"/>
  <c r="O65" i="3"/>
  <c r="M65" i="3"/>
  <c r="C65" i="3"/>
  <c r="B65" i="3"/>
  <c r="A65" i="3"/>
  <c r="AD64" i="3"/>
  <c r="AC64" i="3"/>
  <c r="AB64" i="3"/>
  <c r="AA64" i="3"/>
  <c r="Z64" i="3"/>
  <c r="Y64" i="3"/>
  <c r="X64" i="3"/>
  <c r="W64" i="3"/>
  <c r="V64" i="3"/>
  <c r="U64" i="3"/>
  <c r="T64" i="3"/>
  <c r="R64" i="3"/>
  <c r="O64" i="3"/>
  <c r="M64" i="3"/>
  <c r="C64" i="3"/>
  <c r="B64" i="3"/>
  <c r="A64" i="3"/>
  <c r="AD63" i="3"/>
  <c r="AC63" i="3"/>
  <c r="AB63" i="3"/>
  <c r="AA63" i="3"/>
  <c r="Z63" i="3"/>
  <c r="Y63" i="3"/>
  <c r="X63" i="3"/>
  <c r="W63" i="3"/>
  <c r="V63" i="3"/>
  <c r="U63" i="3"/>
  <c r="T63" i="3"/>
  <c r="R63" i="3"/>
  <c r="O63" i="3"/>
  <c r="M63" i="3"/>
  <c r="C63" i="3"/>
  <c r="B63" i="3"/>
  <c r="A63" i="3"/>
  <c r="AD62" i="3"/>
  <c r="AC62" i="3"/>
  <c r="AB62" i="3"/>
  <c r="AA62" i="3"/>
  <c r="Z62" i="3"/>
  <c r="Y62" i="3"/>
  <c r="X62" i="3"/>
  <c r="W62" i="3"/>
  <c r="V62" i="3"/>
  <c r="U62" i="3"/>
  <c r="T62" i="3"/>
  <c r="R62" i="3"/>
  <c r="O62" i="3"/>
  <c r="M62" i="3"/>
  <c r="C62" i="3"/>
  <c r="B62" i="3"/>
  <c r="A62" i="3"/>
  <c r="AD61" i="3"/>
  <c r="AC61" i="3"/>
  <c r="AB61" i="3"/>
  <c r="AA61" i="3"/>
  <c r="Z61" i="3"/>
  <c r="Y61" i="3"/>
  <c r="X61" i="3"/>
  <c r="W61" i="3"/>
  <c r="V61" i="3"/>
  <c r="U61" i="3"/>
  <c r="T61" i="3"/>
  <c r="R61" i="3"/>
  <c r="O61" i="3"/>
  <c r="M61" i="3"/>
  <c r="C61" i="3"/>
  <c r="B61" i="3"/>
  <c r="A61" i="3"/>
  <c r="AD60" i="3"/>
  <c r="AC60" i="3"/>
  <c r="AB60" i="3"/>
  <c r="AA60" i="3"/>
  <c r="Z60" i="3"/>
  <c r="Y60" i="3"/>
  <c r="X60" i="3"/>
  <c r="W60" i="3"/>
  <c r="V60" i="3"/>
  <c r="U60" i="3"/>
  <c r="T60" i="3"/>
  <c r="R60" i="3"/>
  <c r="O60" i="3"/>
  <c r="M60" i="3"/>
  <c r="C60" i="3"/>
  <c r="B60" i="3"/>
  <c r="A60" i="3"/>
  <c r="AD59" i="3"/>
  <c r="AC59" i="3"/>
  <c r="AB59" i="3"/>
  <c r="AA59" i="3"/>
  <c r="Z59" i="3"/>
  <c r="Y59" i="3"/>
  <c r="X59" i="3"/>
  <c r="W59" i="3"/>
  <c r="V59" i="3"/>
  <c r="U59" i="3"/>
  <c r="T59" i="3"/>
  <c r="R59" i="3"/>
  <c r="O59" i="3"/>
  <c r="M59" i="3"/>
  <c r="C59" i="3"/>
  <c r="B59" i="3"/>
  <c r="A59" i="3"/>
  <c r="AD58" i="3"/>
  <c r="AC58" i="3"/>
  <c r="AB58" i="3"/>
  <c r="AA58" i="3"/>
  <c r="Z58" i="3"/>
  <c r="Y58" i="3"/>
  <c r="X58" i="3"/>
  <c r="W58" i="3"/>
  <c r="V58" i="3"/>
  <c r="U58" i="3"/>
  <c r="T58" i="3"/>
  <c r="R58" i="3"/>
  <c r="O58" i="3"/>
  <c r="M58" i="3"/>
  <c r="C58" i="3"/>
  <c r="B58" i="3"/>
  <c r="A58" i="3"/>
  <c r="AD57" i="3"/>
  <c r="AC57" i="3"/>
  <c r="AB57" i="3"/>
  <c r="AA57" i="3"/>
  <c r="Z57" i="3"/>
  <c r="Y57" i="3"/>
  <c r="X57" i="3"/>
  <c r="W57" i="3"/>
  <c r="V57" i="3"/>
  <c r="U57" i="3"/>
  <c r="T57" i="3"/>
  <c r="R57" i="3"/>
  <c r="O57" i="3"/>
  <c r="M57" i="3"/>
  <c r="C57" i="3"/>
  <c r="B57" i="3"/>
  <c r="A57" i="3"/>
  <c r="AD56" i="3"/>
  <c r="AC56" i="3"/>
  <c r="AB56" i="3"/>
  <c r="AA56" i="3"/>
  <c r="Z56" i="3"/>
  <c r="Y56" i="3"/>
  <c r="X56" i="3"/>
  <c r="W56" i="3"/>
  <c r="V56" i="3"/>
  <c r="U56" i="3"/>
  <c r="T56" i="3"/>
  <c r="R56" i="3"/>
  <c r="O56" i="3"/>
  <c r="M56" i="3"/>
  <c r="C56" i="3"/>
  <c r="B56" i="3"/>
  <c r="A56" i="3"/>
  <c r="AD55" i="3"/>
  <c r="AC55" i="3"/>
  <c r="AB55" i="3"/>
  <c r="AA55" i="3"/>
  <c r="Z55" i="3"/>
  <c r="Y55" i="3"/>
  <c r="X55" i="3"/>
  <c r="W55" i="3"/>
  <c r="V55" i="3"/>
  <c r="U55" i="3"/>
  <c r="T55" i="3"/>
  <c r="R55" i="3"/>
  <c r="O55" i="3"/>
  <c r="M55" i="3"/>
  <c r="C55" i="3"/>
  <c r="B55" i="3"/>
  <c r="A55" i="3"/>
  <c r="AD54" i="3"/>
  <c r="AC54" i="3"/>
  <c r="AB54" i="3"/>
  <c r="AA54" i="3"/>
  <c r="Z54" i="3"/>
  <c r="Y54" i="3"/>
  <c r="X54" i="3"/>
  <c r="W54" i="3"/>
  <c r="V54" i="3"/>
  <c r="U54" i="3"/>
  <c r="T54" i="3"/>
  <c r="R54" i="3"/>
  <c r="O54" i="3"/>
  <c r="M54" i="3"/>
  <c r="C54" i="3"/>
  <c r="B54" i="3"/>
  <c r="A54" i="3"/>
  <c r="AD53" i="3"/>
  <c r="AC53" i="3"/>
  <c r="AB53" i="3"/>
  <c r="AA53" i="3"/>
  <c r="Z53" i="3"/>
  <c r="Y53" i="3"/>
  <c r="X53" i="3"/>
  <c r="W53" i="3"/>
  <c r="V53" i="3"/>
  <c r="U53" i="3"/>
  <c r="T53" i="3"/>
  <c r="R53" i="3"/>
  <c r="O53" i="3"/>
  <c r="M53" i="3"/>
  <c r="C53" i="3"/>
  <c r="B53" i="3"/>
  <c r="A53" i="3"/>
  <c r="AD52" i="3"/>
  <c r="AC52" i="3"/>
  <c r="AB52" i="3"/>
  <c r="AA52" i="3"/>
  <c r="Z52" i="3"/>
  <c r="Y52" i="3"/>
  <c r="X52" i="3"/>
  <c r="W52" i="3"/>
  <c r="V52" i="3"/>
  <c r="U52" i="3"/>
  <c r="T52" i="3"/>
  <c r="R52" i="3"/>
  <c r="O52" i="3"/>
  <c r="M52" i="3"/>
  <c r="C52" i="3"/>
  <c r="B52" i="3"/>
  <c r="A52" i="3"/>
  <c r="AD51" i="3"/>
  <c r="AC51" i="3"/>
  <c r="AB51" i="3"/>
  <c r="AA51" i="3"/>
  <c r="Z51" i="3"/>
  <c r="Y51" i="3"/>
  <c r="X51" i="3"/>
  <c r="W51" i="3"/>
  <c r="V51" i="3"/>
  <c r="U51" i="3"/>
  <c r="T51" i="3"/>
  <c r="R51" i="3"/>
  <c r="O51" i="3"/>
  <c r="M51" i="3"/>
  <c r="C51" i="3"/>
  <c r="B51" i="3"/>
  <c r="A51" i="3"/>
  <c r="AD50" i="3"/>
  <c r="AC50" i="3"/>
  <c r="AB50" i="3"/>
  <c r="AA50" i="3"/>
  <c r="Z50" i="3"/>
  <c r="Y50" i="3"/>
  <c r="X50" i="3"/>
  <c r="W50" i="3"/>
  <c r="V50" i="3"/>
  <c r="U50" i="3"/>
  <c r="T50" i="3"/>
  <c r="R50" i="3"/>
  <c r="O50" i="3"/>
  <c r="M50" i="3"/>
  <c r="C50" i="3"/>
  <c r="B50" i="3"/>
  <c r="A50" i="3"/>
  <c r="AD49" i="3"/>
  <c r="AC49" i="3"/>
  <c r="AB49" i="3"/>
  <c r="AA49" i="3"/>
  <c r="Z49" i="3"/>
  <c r="Y49" i="3"/>
  <c r="X49" i="3"/>
  <c r="W49" i="3"/>
  <c r="V49" i="3"/>
  <c r="U49" i="3"/>
  <c r="T49" i="3"/>
  <c r="R49" i="3"/>
  <c r="O49" i="3"/>
  <c r="M49" i="3"/>
  <c r="C49" i="3"/>
  <c r="B49" i="3"/>
  <c r="A49" i="3"/>
  <c r="AD48" i="3"/>
  <c r="AC48" i="3"/>
  <c r="AB48" i="3"/>
  <c r="AA48" i="3"/>
  <c r="Z48" i="3"/>
  <c r="Y48" i="3"/>
  <c r="X48" i="3"/>
  <c r="W48" i="3"/>
  <c r="V48" i="3"/>
  <c r="U48" i="3"/>
  <c r="T48" i="3"/>
  <c r="R48" i="3"/>
  <c r="O48" i="3"/>
  <c r="M48" i="3"/>
  <c r="C48" i="3"/>
  <c r="B48" i="3"/>
  <c r="A48" i="3"/>
  <c r="AD47" i="3"/>
  <c r="AC47" i="3"/>
  <c r="AB47" i="3"/>
  <c r="AA47" i="3"/>
  <c r="Z47" i="3"/>
  <c r="Y47" i="3"/>
  <c r="X47" i="3"/>
  <c r="W47" i="3"/>
  <c r="V47" i="3"/>
  <c r="U47" i="3"/>
  <c r="T47" i="3"/>
  <c r="R47" i="3"/>
  <c r="O47" i="3"/>
  <c r="M47" i="3"/>
  <c r="C47" i="3"/>
  <c r="B47" i="3"/>
  <c r="A47" i="3"/>
  <c r="AD46" i="3"/>
  <c r="AC46" i="3"/>
  <c r="AB46" i="3"/>
  <c r="AA46" i="3"/>
  <c r="Z46" i="3"/>
  <c r="Y46" i="3"/>
  <c r="X46" i="3"/>
  <c r="W46" i="3"/>
  <c r="V46" i="3"/>
  <c r="U46" i="3"/>
  <c r="T46" i="3"/>
  <c r="R46" i="3"/>
  <c r="O46" i="3"/>
  <c r="M46" i="3"/>
  <c r="C46" i="3"/>
  <c r="B46" i="3"/>
  <c r="A46" i="3"/>
  <c r="AD45" i="3"/>
  <c r="AC45" i="3"/>
  <c r="AB45" i="3"/>
  <c r="AA45" i="3"/>
  <c r="Z45" i="3"/>
  <c r="Y45" i="3"/>
  <c r="X45" i="3"/>
  <c r="W45" i="3"/>
  <c r="V45" i="3"/>
  <c r="U45" i="3"/>
  <c r="T45" i="3"/>
  <c r="R45" i="3"/>
  <c r="O45" i="3"/>
  <c r="M45" i="3"/>
  <c r="C45" i="3"/>
  <c r="B45" i="3"/>
  <c r="A45" i="3"/>
  <c r="AD44" i="3"/>
  <c r="AC44" i="3"/>
  <c r="AB44" i="3"/>
  <c r="AA44" i="3"/>
  <c r="Z44" i="3"/>
  <c r="Y44" i="3"/>
  <c r="X44" i="3"/>
  <c r="W44" i="3"/>
  <c r="V44" i="3"/>
  <c r="U44" i="3"/>
  <c r="T44" i="3"/>
  <c r="R44" i="3"/>
  <c r="O44" i="3"/>
  <c r="M44" i="3"/>
  <c r="C44" i="3"/>
  <c r="B44" i="3"/>
  <c r="A44" i="3"/>
  <c r="AD43" i="3"/>
  <c r="AC43" i="3"/>
  <c r="AB43" i="3"/>
  <c r="AA43" i="3"/>
  <c r="Z43" i="3"/>
  <c r="Y43" i="3"/>
  <c r="X43" i="3"/>
  <c r="W43" i="3"/>
  <c r="V43" i="3"/>
  <c r="U43" i="3"/>
  <c r="T43" i="3"/>
  <c r="R43" i="3"/>
  <c r="O43" i="3"/>
  <c r="M43" i="3"/>
  <c r="C43" i="3"/>
  <c r="B43" i="3"/>
  <c r="A43" i="3"/>
  <c r="AD42" i="3"/>
  <c r="AC42" i="3"/>
  <c r="AB42" i="3"/>
  <c r="AA42" i="3"/>
  <c r="Z42" i="3"/>
  <c r="Y42" i="3"/>
  <c r="X42" i="3"/>
  <c r="W42" i="3"/>
  <c r="V42" i="3"/>
  <c r="U42" i="3"/>
  <c r="T42" i="3"/>
  <c r="R42" i="3"/>
  <c r="O42" i="3"/>
  <c r="M42" i="3"/>
  <c r="C42" i="3"/>
  <c r="B42" i="3"/>
  <c r="A42" i="3"/>
  <c r="AD41" i="3"/>
  <c r="AC41" i="3"/>
  <c r="AB41" i="3"/>
  <c r="AA41" i="3"/>
  <c r="Z41" i="3"/>
  <c r="Y41" i="3"/>
  <c r="X41" i="3"/>
  <c r="W41" i="3"/>
  <c r="V41" i="3"/>
  <c r="U41" i="3"/>
  <c r="T41" i="3"/>
  <c r="R41" i="3"/>
  <c r="O41" i="3"/>
  <c r="M41" i="3"/>
  <c r="C41" i="3"/>
  <c r="B41" i="3"/>
  <c r="A41" i="3"/>
  <c r="AD40" i="3"/>
  <c r="AC40" i="3"/>
  <c r="AB40" i="3"/>
  <c r="AA40" i="3"/>
  <c r="Z40" i="3"/>
  <c r="Y40" i="3"/>
  <c r="X40" i="3"/>
  <c r="W40" i="3"/>
  <c r="V40" i="3"/>
  <c r="U40" i="3"/>
  <c r="T40" i="3"/>
  <c r="R40" i="3"/>
  <c r="O40" i="3"/>
  <c r="M40" i="3"/>
  <c r="C40" i="3"/>
  <c r="B40" i="3"/>
  <c r="A40" i="3"/>
  <c r="AD39" i="3"/>
  <c r="AC39" i="3"/>
  <c r="AB39" i="3"/>
  <c r="AA39" i="3"/>
  <c r="Z39" i="3"/>
  <c r="Y39" i="3"/>
  <c r="X39" i="3"/>
  <c r="W39" i="3"/>
  <c r="V39" i="3"/>
  <c r="U39" i="3"/>
  <c r="T39" i="3"/>
  <c r="R39" i="3"/>
  <c r="O39" i="3"/>
  <c r="M39" i="3"/>
  <c r="C39" i="3"/>
  <c r="B39" i="3"/>
  <c r="A39" i="3"/>
  <c r="AD38" i="3"/>
  <c r="AC38" i="3"/>
  <c r="AB38" i="3"/>
  <c r="AA38" i="3"/>
  <c r="Z38" i="3"/>
  <c r="Y38" i="3"/>
  <c r="X38" i="3"/>
  <c r="W38" i="3"/>
  <c r="V38" i="3"/>
  <c r="U38" i="3"/>
  <c r="T38" i="3"/>
  <c r="R38" i="3"/>
  <c r="O38" i="3"/>
  <c r="M38" i="3"/>
  <c r="C38" i="3"/>
  <c r="B38" i="3"/>
  <c r="A38" i="3"/>
  <c r="AD37" i="3"/>
  <c r="AC37" i="3"/>
  <c r="AB37" i="3"/>
  <c r="AA37" i="3"/>
  <c r="Z37" i="3"/>
  <c r="Y37" i="3"/>
  <c r="X37" i="3"/>
  <c r="W37" i="3"/>
  <c r="V37" i="3"/>
  <c r="U37" i="3"/>
  <c r="T37" i="3"/>
  <c r="R37" i="3"/>
  <c r="O37" i="3"/>
  <c r="M37" i="3"/>
  <c r="C37" i="3"/>
  <c r="B37" i="3"/>
  <c r="A37" i="3"/>
  <c r="AD36" i="3"/>
  <c r="AC36" i="3"/>
  <c r="AB36" i="3"/>
  <c r="AA36" i="3"/>
  <c r="Z36" i="3"/>
  <c r="Y36" i="3"/>
  <c r="X36" i="3"/>
  <c r="W36" i="3"/>
  <c r="V36" i="3"/>
  <c r="U36" i="3"/>
  <c r="T36" i="3"/>
  <c r="R36" i="3"/>
  <c r="O36" i="3"/>
  <c r="M36" i="3"/>
  <c r="C36" i="3"/>
  <c r="B36" i="3"/>
  <c r="A36" i="3"/>
  <c r="AD35" i="3"/>
  <c r="AC35" i="3"/>
  <c r="AB35" i="3"/>
  <c r="AA35" i="3"/>
  <c r="Z35" i="3"/>
  <c r="Y35" i="3"/>
  <c r="X35" i="3"/>
  <c r="W35" i="3"/>
  <c r="V35" i="3"/>
  <c r="U35" i="3"/>
  <c r="T35" i="3"/>
  <c r="R35" i="3"/>
  <c r="O35" i="3"/>
  <c r="M35" i="3"/>
  <c r="C35" i="3"/>
  <c r="B35" i="3"/>
  <c r="A35" i="3"/>
  <c r="AD34" i="3"/>
  <c r="AC34" i="3"/>
  <c r="AB34" i="3"/>
  <c r="AA34" i="3"/>
  <c r="Z34" i="3"/>
  <c r="Y34" i="3"/>
  <c r="X34" i="3"/>
  <c r="W34" i="3"/>
  <c r="V34" i="3"/>
  <c r="U34" i="3"/>
  <c r="T34" i="3"/>
  <c r="R34" i="3"/>
  <c r="O34" i="3"/>
  <c r="M34" i="3"/>
  <c r="C34" i="3"/>
  <c r="B34" i="3"/>
  <c r="A34" i="3"/>
  <c r="AD33" i="3"/>
  <c r="AC33" i="3"/>
  <c r="AB33" i="3"/>
  <c r="AA33" i="3"/>
  <c r="Z33" i="3"/>
  <c r="Y33" i="3"/>
  <c r="X33" i="3"/>
  <c r="W33" i="3"/>
  <c r="V33" i="3"/>
  <c r="U33" i="3"/>
  <c r="T33" i="3"/>
  <c r="R33" i="3"/>
  <c r="O33" i="3"/>
  <c r="M33" i="3"/>
  <c r="C33" i="3"/>
  <c r="B33" i="3"/>
  <c r="A33" i="3"/>
  <c r="AD32" i="3"/>
  <c r="AC32" i="3"/>
  <c r="AB32" i="3"/>
  <c r="AA32" i="3"/>
  <c r="Z32" i="3"/>
  <c r="Y32" i="3"/>
  <c r="X32" i="3"/>
  <c r="W32" i="3"/>
  <c r="V32" i="3"/>
  <c r="U32" i="3"/>
  <c r="T32" i="3"/>
  <c r="R32" i="3"/>
  <c r="O32" i="3"/>
  <c r="M32" i="3"/>
  <c r="C32" i="3"/>
  <c r="B32" i="3"/>
  <c r="A32" i="3"/>
  <c r="AD31" i="3"/>
  <c r="AC31" i="3"/>
  <c r="AB31" i="3"/>
  <c r="AA31" i="3"/>
  <c r="Z31" i="3"/>
  <c r="Y31" i="3"/>
  <c r="X31" i="3"/>
  <c r="W31" i="3"/>
  <c r="V31" i="3"/>
  <c r="U31" i="3"/>
  <c r="T31" i="3"/>
  <c r="R31" i="3"/>
  <c r="O31" i="3"/>
  <c r="M31" i="3"/>
  <c r="C31" i="3"/>
  <c r="B31" i="3"/>
  <c r="A31" i="3"/>
  <c r="AD30" i="3"/>
  <c r="AC30" i="3"/>
  <c r="AB30" i="3"/>
  <c r="AA30" i="3"/>
  <c r="Z30" i="3"/>
  <c r="Y30" i="3"/>
  <c r="X30" i="3"/>
  <c r="W30" i="3"/>
  <c r="V30" i="3"/>
  <c r="U30" i="3"/>
  <c r="T30" i="3"/>
  <c r="R30" i="3"/>
  <c r="O30" i="3"/>
  <c r="M30" i="3"/>
  <c r="C30" i="3"/>
  <c r="B30" i="3"/>
  <c r="A30" i="3"/>
  <c r="AD29" i="3"/>
  <c r="AC29" i="3"/>
  <c r="AB29" i="3"/>
  <c r="AA29" i="3"/>
  <c r="Z29" i="3"/>
  <c r="Y29" i="3"/>
  <c r="X29" i="3"/>
  <c r="W29" i="3"/>
  <c r="V29" i="3"/>
  <c r="U29" i="3"/>
  <c r="T29" i="3"/>
  <c r="R29" i="3"/>
  <c r="O29" i="3"/>
  <c r="M29" i="3"/>
  <c r="C29" i="3"/>
  <c r="B29" i="3"/>
  <c r="A29" i="3"/>
  <c r="AD28" i="3"/>
  <c r="AC28" i="3"/>
  <c r="AB28" i="3"/>
  <c r="AA28" i="3"/>
  <c r="Z28" i="3"/>
  <c r="Y28" i="3"/>
  <c r="X28" i="3"/>
  <c r="W28" i="3"/>
  <c r="V28" i="3"/>
  <c r="U28" i="3"/>
  <c r="T28" i="3"/>
  <c r="R28" i="3"/>
  <c r="O28" i="3"/>
  <c r="M28" i="3"/>
  <c r="C28" i="3"/>
  <c r="B28" i="3"/>
  <c r="A28" i="3"/>
  <c r="AD27" i="3"/>
  <c r="AC27" i="3"/>
  <c r="AB27" i="3"/>
  <c r="AA27" i="3"/>
  <c r="Z27" i="3"/>
  <c r="Y27" i="3"/>
  <c r="X27" i="3"/>
  <c r="W27" i="3"/>
  <c r="V27" i="3"/>
  <c r="U27" i="3"/>
  <c r="T27" i="3"/>
  <c r="R27" i="3"/>
  <c r="O27" i="3"/>
  <c r="M27" i="3"/>
  <c r="C27" i="3"/>
  <c r="B27" i="3"/>
  <c r="A27" i="3"/>
  <c r="AD26" i="3"/>
  <c r="AC26" i="3"/>
  <c r="AB26" i="3"/>
  <c r="AA26" i="3"/>
  <c r="Z26" i="3"/>
  <c r="Y26" i="3"/>
  <c r="X26" i="3"/>
  <c r="W26" i="3"/>
  <c r="V26" i="3"/>
  <c r="U26" i="3"/>
  <c r="T26" i="3"/>
  <c r="R26" i="3"/>
  <c r="O26" i="3"/>
  <c r="M26" i="3"/>
  <c r="C26" i="3"/>
  <c r="B26" i="3"/>
  <c r="A26" i="3"/>
  <c r="AD25" i="3"/>
  <c r="AC25" i="3"/>
  <c r="AB25" i="3"/>
  <c r="AA25" i="3"/>
  <c r="Z25" i="3"/>
  <c r="Y25" i="3"/>
  <c r="X25" i="3"/>
  <c r="W25" i="3"/>
  <c r="V25" i="3"/>
  <c r="U25" i="3"/>
  <c r="T25" i="3"/>
  <c r="R25" i="3"/>
  <c r="O25" i="3"/>
  <c r="M25" i="3"/>
  <c r="C25" i="3"/>
  <c r="B25" i="3"/>
  <c r="A25" i="3"/>
  <c r="AD24" i="3"/>
  <c r="AC24" i="3"/>
  <c r="AB24" i="3"/>
  <c r="AA24" i="3"/>
  <c r="Z24" i="3"/>
  <c r="Y24" i="3"/>
  <c r="X24" i="3"/>
  <c r="W24" i="3"/>
  <c r="V24" i="3"/>
  <c r="U24" i="3"/>
  <c r="T24" i="3"/>
  <c r="R24" i="3"/>
  <c r="O24" i="3"/>
  <c r="M24" i="3"/>
  <c r="C24" i="3"/>
  <c r="B24" i="3"/>
  <c r="A24" i="3"/>
  <c r="AD23" i="3"/>
  <c r="AC23" i="3"/>
  <c r="AB23" i="3"/>
  <c r="AA23" i="3"/>
  <c r="Z23" i="3"/>
  <c r="Y23" i="3"/>
  <c r="X23" i="3"/>
  <c r="W23" i="3"/>
  <c r="V23" i="3"/>
  <c r="U23" i="3"/>
  <c r="T23" i="3"/>
  <c r="R23" i="3"/>
  <c r="O23" i="3"/>
  <c r="M23" i="3"/>
  <c r="C23" i="3"/>
  <c r="B23" i="3"/>
  <c r="A23" i="3"/>
  <c r="AD22" i="3"/>
  <c r="AC22" i="3"/>
  <c r="AB22" i="3"/>
  <c r="AA22" i="3"/>
  <c r="Z22" i="3"/>
  <c r="Y22" i="3"/>
  <c r="X22" i="3"/>
  <c r="W22" i="3"/>
  <c r="V22" i="3"/>
  <c r="U22" i="3"/>
  <c r="T22" i="3"/>
  <c r="R22" i="3"/>
  <c r="O22" i="3"/>
  <c r="M22" i="3"/>
  <c r="C22" i="3"/>
  <c r="B22" i="3"/>
  <c r="A22" i="3"/>
  <c r="AD21" i="3"/>
  <c r="AC21" i="3"/>
  <c r="AB21" i="3"/>
  <c r="AA21" i="3"/>
  <c r="Z21" i="3"/>
  <c r="Y21" i="3"/>
  <c r="X21" i="3"/>
  <c r="W21" i="3"/>
  <c r="V21" i="3"/>
  <c r="U21" i="3"/>
  <c r="T21" i="3"/>
  <c r="R21" i="3"/>
  <c r="O21" i="3"/>
  <c r="M21" i="3"/>
  <c r="C21" i="3"/>
  <c r="B21" i="3"/>
  <c r="A21" i="3"/>
  <c r="AK20" i="3"/>
  <c r="AJ20" i="3"/>
  <c r="AD20" i="3"/>
  <c r="AC20" i="3"/>
  <c r="AB20" i="3"/>
  <c r="AA20" i="3"/>
  <c r="Z20" i="3"/>
  <c r="Y20" i="3"/>
  <c r="X20" i="3"/>
  <c r="W20" i="3"/>
  <c r="V20" i="3"/>
  <c r="U20" i="3"/>
  <c r="T20" i="3"/>
  <c r="R20" i="3"/>
  <c r="O20" i="3"/>
  <c r="M20" i="3"/>
  <c r="C20" i="3"/>
  <c r="B20" i="3"/>
  <c r="A20" i="3"/>
  <c r="AK19" i="3"/>
  <c r="AJ19" i="3"/>
  <c r="AD19" i="3"/>
  <c r="AC19" i="3"/>
  <c r="AB19" i="3"/>
  <c r="AA19" i="3"/>
  <c r="Z19" i="3"/>
  <c r="Y19" i="3"/>
  <c r="X19" i="3"/>
  <c r="W19" i="3"/>
  <c r="V19" i="3"/>
  <c r="U19" i="3"/>
  <c r="T19" i="3"/>
  <c r="R19" i="3"/>
  <c r="O19" i="3"/>
  <c r="M19" i="3"/>
  <c r="C19" i="3"/>
  <c r="B19" i="3"/>
  <c r="A19" i="3"/>
  <c r="AK18" i="3"/>
  <c r="AJ18" i="3"/>
  <c r="AD18" i="3"/>
  <c r="AC18" i="3"/>
  <c r="AB18" i="3"/>
  <c r="AA18" i="3"/>
  <c r="Z18" i="3"/>
  <c r="Y18" i="3"/>
  <c r="X18" i="3"/>
  <c r="W18" i="3"/>
  <c r="V18" i="3"/>
  <c r="U18" i="3"/>
  <c r="T18" i="3"/>
  <c r="R18" i="3"/>
  <c r="O18" i="3"/>
  <c r="M18" i="3"/>
  <c r="C18" i="3"/>
  <c r="B18" i="3"/>
  <c r="A18" i="3"/>
  <c r="AK17" i="3"/>
  <c r="AJ17" i="3"/>
  <c r="AD17" i="3"/>
  <c r="AC17" i="3"/>
  <c r="AB17" i="3"/>
  <c r="AA17" i="3"/>
  <c r="Z17" i="3"/>
  <c r="Y17" i="3"/>
  <c r="X17" i="3"/>
  <c r="W17" i="3"/>
  <c r="V17" i="3"/>
  <c r="U17" i="3"/>
  <c r="T17" i="3"/>
  <c r="R17" i="3"/>
  <c r="O17" i="3"/>
  <c r="M17" i="3"/>
  <c r="C17" i="3"/>
  <c r="B17" i="3"/>
  <c r="A17" i="3"/>
  <c r="AK16" i="3"/>
  <c r="AJ16" i="3"/>
  <c r="AD16" i="3"/>
  <c r="AC16" i="3"/>
  <c r="AB16" i="3"/>
  <c r="AA16" i="3"/>
  <c r="Z16" i="3"/>
  <c r="Y16" i="3"/>
  <c r="X16" i="3"/>
  <c r="W16" i="3"/>
  <c r="V16" i="3"/>
  <c r="U16" i="3"/>
  <c r="T16" i="3"/>
  <c r="R16" i="3"/>
  <c r="O16" i="3"/>
  <c r="M16" i="3"/>
  <c r="C16" i="3"/>
  <c r="B16" i="3"/>
  <c r="A16" i="3"/>
  <c r="AK15" i="3"/>
  <c r="AJ15" i="3"/>
  <c r="AD15" i="3"/>
  <c r="AC15" i="3"/>
  <c r="AB15" i="3"/>
  <c r="AA15" i="3"/>
  <c r="Z15" i="3"/>
  <c r="Y15" i="3"/>
  <c r="X15" i="3"/>
  <c r="W15" i="3"/>
  <c r="V15" i="3"/>
  <c r="U15" i="3"/>
  <c r="T15" i="3"/>
  <c r="R15" i="3"/>
  <c r="O15" i="3"/>
  <c r="M15" i="3"/>
  <c r="C15" i="3"/>
  <c r="B15" i="3"/>
  <c r="A15" i="3"/>
  <c r="AK14" i="3"/>
  <c r="AJ14" i="3"/>
  <c r="AD14" i="3"/>
  <c r="AC14" i="3"/>
  <c r="AB14" i="3"/>
  <c r="AA14" i="3"/>
  <c r="Z14" i="3"/>
  <c r="Y14" i="3"/>
  <c r="X14" i="3"/>
  <c r="W14" i="3"/>
  <c r="V14" i="3"/>
  <c r="U14" i="3"/>
  <c r="T14" i="3"/>
  <c r="R14" i="3"/>
  <c r="O14" i="3"/>
  <c r="AC53" i="6" s="1"/>
  <c r="AI53" i="6" s="1"/>
  <c r="M14" i="3"/>
  <c r="C14" i="3"/>
  <c r="B14" i="3"/>
  <c r="A14" i="3"/>
  <c r="AK13" i="3"/>
  <c r="AJ13" i="3"/>
  <c r="AK12" i="3"/>
  <c r="AK21" i="3" s="1"/>
  <c r="AK22" i="3" s="1"/>
  <c r="AJ12" i="3"/>
  <c r="AJ21" i="3" s="1"/>
  <c r="M10" i="3"/>
  <c r="G10" i="3"/>
  <c r="E10" i="3"/>
  <c r="M9" i="3"/>
  <c r="M8" i="3"/>
  <c r="E8" i="3"/>
  <c r="AK7" i="3"/>
  <c r="M7" i="3"/>
  <c r="E7" i="3"/>
  <c r="M6" i="3"/>
  <c r="E6" i="3"/>
  <c r="A4" i="3"/>
  <c r="A3" i="6" s="1"/>
  <c r="H3" i="3"/>
  <c r="G3" i="3"/>
  <c r="A3" i="3"/>
  <c r="A2" i="8" s="1"/>
  <c r="A2" i="3"/>
  <c r="A1" i="6" s="1"/>
  <c r="A1013" i="2"/>
  <c r="A1012" i="2"/>
  <c r="A1011" i="2"/>
  <c r="A1010" i="2"/>
  <c r="A1009" i="2"/>
  <c r="A1008" i="2"/>
  <c r="A1007" i="2"/>
  <c r="A1006" i="2"/>
  <c r="A1005" i="2"/>
  <c r="A1004" i="2"/>
  <c r="A1003" i="2"/>
  <c r="A1002" i="2"/>
  <c r="A1001" i="2"/>
  <c r="A1000" i="2"/>
  <c r="A999" i="2"/>
  <c r="A998" i="2"/>
  <c r="A997" i="2"/>
  <c r="A996" i="2"/>
  <c r="A995" i="2"/>
  <c r="A994" i="2"/>
  <c r="A993" i="2"/>
  <c r="A992" i="2"/>
  <c r="A991" i="2"/>
  <c r="A990" i="2"/>
  <c r="A989" i="2"/>
  <c r="A988" i="2"/>
  <c r="A987" i="2"/>
  <c r="A986" i="2"/>
  <c r="A985" i="2"/>
  <c r="A984" i="2"/>
  <c r="A983" i="2"/>
  <c r="A982" i="2"/>
  <c r="A981" i="2"/>
  <c r="A980" i="2"/>
  <c r="A979" i="2"/>
  <c r="A978" i="2"/>
  <c r="A977" i="2"/>
  <c r="A976" i="2"/>
  <c r="A975" i="2"/>
  <c r="A974" i="2"/>
  <c r="A973" i="2"/>
  <c r="A972" i="2"/>
  <c r="A971" i="2"/>
  <c r="A970" i="2"/>
  <c r="A969" i="2"/>
  <c r="A968" i="2"/>
  <c r="A967" i="2"/>
  <c r="A966" i="2"/>
  <c r="A965" i="2"/>
  <c r="A964" i="2"/>
  <c r="A963" i="2"/>
  <c r="A962" i="2"/>
  <c r="A961" i="2"/>
  <c r="A960" i="2"/>
  <c r="A959" i="2"/>
  <c r="A958" i="2"/>
  <c r="A957" i="2"/>
  <c r="A956" i="2"/>
  <c r="A955" i="2"/>
  <c r="A954" i="2"/>
  <c r="A953" i="2"/>
  <c r="A952" i="2"/>
  <c r="A951" i="2"/>
  <c r="A950" i="2"/>
  <c r="A949" i="2"/>
  <c r="A948" i="2"/>
  <c r="A947" i="2"/>
  <c r="A946" i="2"/>
  <c r="A945" i="2"/>
  <c r="A944" i="2"/>
  <c r="A943" i="2"/>
  <c r="A942" i="2"/>
  <c r="A941" i="2"/>
  <c r="A940" i="2"/>
  <c r="A939" i="2"/>
  <c r="A938" i="2"/>
  <c r="A937" i="2"/>
  <c r="A936" i="2"/>
  <c r="A935" i="2"/>
  <c r="A934" i="2"/>
  <c r="A933" i="2"/>
  <c r="A932" i="2"/>
  <c r="A931" i="2"/>
  <c r="A930" i="2"/>
  <c r="A929" i="2"/>
  <c r="A928" i="2"/>
  <c r="A927" i="2"/>
  <c r="A926" i="2"/>
  <c r="A925" i="2"/>
  <c r="A924" i="2"/>
  <c r="A923" i="2"/>
  <c r="A922" i="2"/>
  <c r="A921" i="2"/>
  <c r="A920" i="2"/>
  <c r="A919" i="2"/>
  <c r="A918" i="2"/>
  <c r="A917" i="2"/>
  <c r="A916" i="2"/>
  <c r="A915" i="2"/>
  <c r="A914" i="2"/>
  <c r="A913" i="2"/>
  <c r="A912" i="2"/>
  <c r="A911" i="2"/>
  <c r="A910" i="2"/>
  <c r="A909" i="2"/>
  <c r="A908" i="2"/>
  <c r="A907" i="2"/>
  <c r="A906" i="2"/>
  <c r="A905" i="2"/>
  <c r="A904" i="2"/>
  <c r="A903" i="2"/>
  <c r="A902" i="2"/>
  <c r="A901" i="2"/>
  <c r="A900" i="2"/>
  <c r="A899" i="2"/>
  <c r="A898" i="2"/>
  <c r="A897" i="2"/>
  <c r="A896" i="2"/>
  <c r="A895" i="2"/>
  <c r="A894" i="2"/>
  <c r="A893" i="2"/>
  <c r="A892" i="2"/>
  <c r="A891" i="2"/>
  <c r="A890" i="2"/>
  <c r="A889" i="2"/>
  <c r="A888" i="2"/>
  <c r="A887" i="2"/>
  <c r="A886" i="2"/>
  <c r="A885" i="2"/>
  <c r="A884" i="2"/>
  <c r="A883" i="2"/>
  <c r="A882" i="2"/>
  <c r="A881" i="2"/>
  <c r="A880" i="2"/>
  <c r="A879" i="2"/>
  <c r="A878" i="2"/>
  <c r="A877" i="2"/>
  <c r="A876" i="2"/>
  <c r="A875" i="2"/>
  <c r="A874" i="2"/>
  <c r="A873" i="2"/>
  <c r="A872" i="2"/>
  <c r="A871" i="2"/>
  <c r="A870" i="2"/>
  <c r="A869" i="2"/>
  <c r="A868" i="2"/>
  <c r="A867" i="2"/>
  <c r="A866" i="2"/>
  <c r="A865" i="2"/>
  <c r="A864" i="2"/>
  <c r="A863" i="2"/>
  <c r="A862" i="2"/>
  <c r="A861" i="2"/>
  <c r="A860" i="2"/>
  <c r="A859" i="2"/>
  <c r="A858" i="2"/>
  <c r="A857" i="2"/>
  <c r="A856" i="2"/>
  <c r="A855" i="2"/>
  <c r="A854" i="2"/>
  <c r="A853" i="2"/>
  <c r="A852" i="2"/>
  <c r="A851" i="2"/>
  <c r="A850" i="2"/>
  <c r="A849" i="2"/>
  <c r="A848" i="2"/>
  <c r="A847" i="2"/>
  <c r="A846" i="2"/>
  <c r="A845" i="2"/>
  <c r="A844" i="2"/>
  <c r="A843" i="2"/>
  <c r="A842" i="2"/>
  <c r="A841" i="2"/>
  <c r="A840" i="2"/>
  <c r="A839" i="2"/>
  <c r="A838" i="2"/>
  <c r="A837" i="2"/>
  <c r="A836" i="2"/>
  <c r="A835" i="2"/>
  <c r="A834" i="2"/>
  <c r="A833" i="2"/>
  <c r="A832" i="2"/>
  <c r="A831" i="2"/>
  <c r="A830" i="2"/>
  <c r="A829" i="2"/>
  <c r="A828" i="2"/>
  <c r="A827" i="2"/>
  <c r="A826" i="2"/>
  <c r="A825" i="2"/>
  <c r="A824" i="2"/>
  <c r="A823" i="2"/>
  <c r="A822" i="2"/>
  <c r="A821" i="2"/>
  <c r="A820" i="2"/>
  <c r="A819" i="2"/>
  <c r="A818" i="2"/>
  <c r="A817" i="2"/>
  <c r="A816" i="2"/>
  <c r="A815" i="2"/>
  <c r="A814" i="2"/>
  <c r="A813" i="2"/>
  <c r="A812" i="2"/>
  <c r="A811" i="2"/>
  <c r="A810" i="2"/>
  <c r="A809" i="2"/>
  <c r="A808" i="2"/>
  <c r="A807" i="2"/>
  <c r="A806" i="2"/>
  <c r="A805" i="2"/>
  <c r="A804" i="2"/>
  <c r="A803" i="2"/>
  <c r="A802" i="2"/>
  <c r="A801" i="2"/>
  <c r="A800" i="2"/>
  <c r="A799" i="2"/>
  <c r="A798" i="2"/>
  <c r="A797" i="2"/>
  <c r="A796" i="2"/>
  <c r="A795" i="2"/>
  <c r="A794" i="2"/>
  <c r="A793" i="2"/>
  <c r="A792" i="2"/>
  <c r="A791" i="2"/>
  <c r="A790" i="2"/>
  <c r="A789" i="2"/>
  <c r="A788" i="2"/>
  <c r="A787" i="2"/>
  <c r="A786" i="2"/>
  <c r="A785" i="2"/>
  <c r="A784" i="2"/>
  <c r="A783" i="2"/>
  <c r="A782" i="2"/>
  <c r="A781" i="2"/>
  <c r="A780" i="2"/>
  <c r="A779" i="2"/>
  <c r="A778" i="2"/>
  <c r="A777" i="2"/>
  <c r="A776" i="2"/>
  <c r="A775" i="2"/>
  <c r="A774" i="2"/>
  <c r="A773" i="2"/>
  <c r="A772" i="2"/>
  <c r="A771" i="2"/>
  <c r="A770" i="2"/>
  <c r="A769" i="2"/>
  <c r="A768" i="2"/>
  <c r="A767" i="2"/>
  <c r="A766" i="2"/>
  <c r="A765" i="2"/>
  <c r="A764" i="2"/>
  <c r="A763" i="2"/>
  <c r="A762" i="2"/>
  <c r="A761" i="2"/>
  <c r="A760" i="2"/>
  <c r="A759" i="2"/>
  <c r="A758" i="2"/>
  <c r="A757" i="2"/>
  <c r="A756" i="2"/>
  <c r="A755" i="2"/>
  <c r="A754" i="2"/>
  <c r="A753" i="2"/>
  <c r="A752" i="2"/>
  <c r="A751" i="2"/>
  <c r="A750" i="2"/>
  <c r="A749" i="2"/>
  <c r="A748" i="2"/>
  <c r="A747" i="2"/>
  <c r="A746" i="2"/>
  <c r="A745" i="2"/>
  <c r="A744" i="2"/>
  <c r="A743" i="2"/>
  <c r="A742" i="2"/>
  <c r="A741" i="2"/>
  <c r="A740" i="2"/>
  <c r="A739" i="2"/>
  <c r="A738" i="2"/>
  <c r="A737" i="2"/>
  <c r="A736" i="2"/>
  <c r="A735" i="2"/>
  <c r="A734" i="2"/>
  <c r="A733" i="2"/>
  <c r="A732" i="2"/>
  <c r="A731" i="2"/>
  <c r="A730" i="2"/>
  <c r="A729" i="2"/>
  <c r="A728" i="2"/>
  <c r="A727" i="2"/>
  <c r="A726" i="2"/>
  <c r="A725" i="2"/>
  <c r="A724" i="2"/>
  <c r="A723" i="2"/>
  <c r="A722" i="2"/>
  <c r="A721" i="2"/>
  <c r="A720" i="2"/>
  <c r="A719" i="2"/>
  <c r="A718" i="2"/>
  <c r="A717" i="2"/>
  <c r="A716" i="2"/>
  <c r="A715" i="2"/>
  <c r="A714" i="2"/>
  <c r="A713" i="2"/>
  <c r="A712" i="2"/>
  <c r="A711" i="2"/>
  <c r="A710" i="2"/>
  <c r="A709" i="2"/>
  <c r="A708" i="2"/>
  <c r="A707" i="2"/>
  <c r="A706" i="2"/>
  <c r="A705" i="2"/>
  <c r="A704" i="2"/>
  <c r="A703" i="2"/>
  <c r="A702" i="2"/>
  <c r="A701" i="2"/>
  <c r="A700" i="2"/>
  <c r="A699" i="2"/>
  <c r="A698" i="2"/>
  <c r="A697" i="2"/>
  <c r="A696" i="2"/>
  <c r="A695" i="2"/>
  <c r="A694" i="2"/>
  <c r="A693" i="2"/>
  <c r="A692" i="2"/>
  <c r="A691" i="2"/>
  <c r="A690" i="2"/>
  <c r="A689" i="2"/>
  <c r="A688" i="2"/>
  <c r="A687" i="2"/>
  <c r="A686" i="2"/>
  <c r="A685" i="2"/>
  <c r="A684" i="2"/>
  <c r="A683" i="2"/>
  <c r="A682" i="2"/>
  <c r="A681" i="2"/>
  <c r="A680" i="2"/>
  <c r="A679" i="2"/>
  <c r="A678" i="2"/>
  <c r="A677" i="2"/>
  <c r="A676" i="2"/>
  <c r="A675" i="2"/>
  <c r="A674" i="2"/>
  <c r="A673" i="2"/>
  <c r="A672" i="2"/>
  <c r="A671" i="2"/>
  <c r="A670" i="2"/>
  <c r="A669" i="2"/>
  <c r="A668" i="2"/>
  <c r="A667" i="2"/>
  <c r="A666" i="2"/>
  <c r="A665" i="2"/>
  <c r="A664" i="2"/>
  <c r="A663" i="2"/>
  <c r="A662" i="2"/>
  <c r="A661" i="2"/>
  <c r="A660" i="2"/>
  <c r="A659" i="2"/>
  <c r="A658" i="2"/>
  <c r="A657" i="2"/>
  <c r="A656" i="2"/>
  <c r="A655" i="2"/>
  <c r="A654" i="2"/>
  <c r="A653" i="2"/>
  <c r="A652" i="2"/>
  <c r="A651" i="2"/>
  <c r="A650" i="2"/>
  <c r="A649" i="2"/>
  <c r="A648" i="2"/>
  <c r="A647" i="2"/>
  <c r="A646" i="2"/>
  <c r="A645" i="2"/>
  <c r="A644" i="2"/>
  <c r="A643" i="2"/>
  <c r="A642" i="2"/>
  <c r="A641" i="2"/>
  <c r="A640" i="2"/>
  <c r="A639" i="2"/>
  <c r="A638" i="2"/>
  <c r="A637" i="2"/>
  <c r="A636" i="2"/>
  <c r="A635" i="2"/>
  <c r="A634" i="2"/>
  <c r="A633" i="2"/>
  <c r="A632" i="2"/>
  <c r="A631" i="2"/>
  <c r="A630" i="2"/>
  <c r="A629" i="2"/>
  <c r="A628" i="2"/>
  <c r="A627" i="2"/>
  <c r="A626" i="2"/>
  <c r="A625" i="2"/>
  <c r="A624" i="2"/>
  <c r="A623" i="2"/>
  <c r="A622" i="2"/>
  <c r="A621" i="2"/>
  <c r="A620" i="2"/>
  <c r="A619" i="2"/>
  <c r="A618" i="2"/>
  <c r="A617" i="2"/>
  <c r="A616" i="2"/>
  <c r="A615" i="2"/>
  <c r="A614" i="2"/>
  <c r="A613" i="2"/>
  <c r="A612" i="2"/>
  <c r="A611" i="2"/>
  <c r="A610" i="2"/>
  <c r="A609" i="2"/>
  <c r="A608" i="2"/>
  <c r="A607" i="2"/>
  <c r="A606" i="2"/>
  <c r="A605" i="2"/>
  <c r="A604" i="2"/>
  <c r="A603" i="2"/>
  <c r="A602" i="2"/>
  <c r="A601" i="2"/>
  <c r="A600" i="2"/>
  <c r="A599" i="2"/>
  <c r="A598" i="2"/>
  <c r="A597" i="2"/>
  <c r="A596" i="2"/>
  <c r="A595" i="2"/>
  <c r="A594" i="2"/>
  <c r="A593" i="2"/>
  <c r="A592" i="2"/>
  <c r="A591" i="2"/>
  <c r="A590" i="2"/>
  <c r="A589" i="2"/>
  <c r="A588" i="2"/>
  <c r="A587" i="2"/>
  <c r="A586" i="2"/>
  <c r="A585" i="2"/>
  <c r="A584" i="2"/>
  <c r="A583" i="2"/>
  <c r="A582" i="2"/>
  <c r="A581" i="2"/>
  <c r="A580" i="2"/>
  <c r="A579" i="2"/>
  <c r="A578" i="2"/>
  <c r="A577" i="2"/>
  <c r="A576" i="2"/>
  <c r="A575" i="2"/>
  <c r="A574" i="2"/>
  <c r="A573" i="2"/>
  <c r="A572" i="2"/>
  <c r="A571" i="2"/>
  <c r="A570" i="2"/>
  <c r="A569" i="2"/>
  <c r="A568" i="2"/>
  <c r="A567" i="2"/>
  <c r="A566" i="2"/>
  <c r="A565" i="2"/>
  <c r="A564" i="2"/>
  <c r="A563" i="2"/>
  <c r="A562" i="2"/>
  <c r="A561" i="2"/>
  <c r="A560" i="2"/>
  <c r="A559" i="2"/>
  <c r="A558" i="2"/>
  <c r="A557" i="2"/>
  <c r="A556" i="2"/>
  <c r="A555" i="2"/>
  <c r="A554" i="2"/>
  <c r="A553" i="2"/>
  <c r="A552" i="2"/>
  <c r="A551" i="2"/>
  <c r="A550" i="2"/>
  <c r="A549" i="2"/>
  <c r="A548" i="2"/>
  <c r="A547" i="2"/>
  <c r="A546" i="2"/>
  <c r="A545" i="2"/>
  <c r="A544" i="2"/>
  <c r="A543" i="2"/>
  <c r="A542" i="2"/>
  <c r="A541" i="2"/>
  <c r="A540" i="2"/>
  <c r="A539" i="2"/>
  <c r="A538" i="2"/>
  <c r="A537" i="2"/>
  <c r="A536" i="2"/>
  <c r="A535" i="2"/>
  <c r="A534" i="2"/>
  <c r="A533" i="2"/>
  <c r="A532" i="2"/>
  <c r="A531" i="2"/>
  <c r="A530" i="2"/>
  <c r="A529" i="2"/>
  <c r="A528" i="2"/>
  <c r="A527" i="2"/>
  <c r="A526" i="2"/>
  <c r="A525" i="2"/>
  <c r="A524" i="2"/>
  <c r="A523" i="2"/>
  <c r="A522" i="2"/>
  <c r="A521" i="2"/>
  <c r="A520" i="2"/>
  <c r="A519" i="2"/>
  <c r="A518" i="2"/>
  <c r="A517" i="2"/>
  <c r="A516" i="2"/>
  <c r="A515" i="2"/>
  <c r="A514" i="2"/>
  <c r="A513" i="2"/>
  <c r="A512" i="2"/>
  <c r="A511" i="2"/>
  <c r="A510" i="2"/>
  <c r="A509" i="2"/>
  <c r="A508" i="2"/>
  <c r="A507" i="2"/>
  <c r="A506" i="2"/>
  <c r="A505" i="2"/>
  <c r="A504" i="2"/>
  <c r="A503" i="2"/>
  <c r="A502" i="2"/>
  <c r="A501" i="2"/>
  <c r="A500" i="2"/>
  <c r="A499" i="2"/>
  <c r="A498" i="2"/>
  <c r="A497" i="2"/>
  <c r="A496" i="2"/>
  <c r="A495" i="2"/>
  <c r="A494" i="2"/>
  <c r="A493" i="2"/>
  <c r="A492" i="2"/>
  <c r="A491" i="2"/>
  <c r="A490" i="2"/>
  <c r="A489" i="2"/>
  <c r="A488" i="2"/>
  <c r="A487" i="2"/>
  <c r="A486" i="2"/>
  <c r="A485" i="2"/>
  <c r="A484" i="2"/>
  <c r="A483" i="2"/>
  <c r="A482" i="2"/>
  <c r="A481" i="2"/>
  <c r="A480" i="2"/>
  <c r="A479" i="2"/>
  <c r="A478" i="2"/>
  <c r="A477" i="2"/>
  <c r="A476" i="2"/>
  <c r="A475" i="2"/>
  <c r="A474" i="2"/>
  <c r="A473" i="2"/>
  <c r="A472" i="2"/>
  <c r="A471" i="2"/>
  <c r="A470" i="2"/>
  <c r="A469" i="2"/>
  <c r="A468" i="2"/>
  <c r="A467" i="2"/>
  <c r="A466" i="2"/>
  <c r="A465" i="2"/>
  <c r="A464" i="2"/>
  <c r="A463" i="2"/>
  <c r="A462" i="2"/>
  <c r="A461" i="2"/>
  <c r="A460" i="2"/>
  <c r="A459" i="2"/>
  <c r="A458" i="2"/>
  <c r="A457" i="2"/>
  <c r="A456" i="2"/>
  <c r="A455" i="2"/>
  <c r="A454" i="2"/>
  <c r="A453" i="2"/>
  <c r="A452" i="2"/>
  <c r="A451" i="2"/>
  <c r="A450" i="2"/>
  <c r="A449" i="2"/>
  <c r="A448" i="2"/>
  <c r="A447" i="2"/>
  <c r="A446" i="2"/>
  <c r="A445" i="2"/>
  <c r="A444" i="2"/>
  <c r="A443" i="2"/>
  <c r="A442" i="2"/>
  <c r="A441" i="2"/>
  <c r="A440" i="2"/>
  <c r="A439" i="2"/>
  <c r="A438" i="2"/>
  <c r="A437" i="2"/>
  <c r="A436" i="2"/>
  <c r="A435" i="2"/>
  <c r="A434" i="2"/>
  <c r="A433" i="2"/>
  <c r="A432" i="2"/>
  <c r="A431" i="2"/>
  <c r="A430" i="2"/>
  <c r="A429" i="2"/>
  <c r="A428" i="2"/>
  <c r="A427" i="2"/>
  <c r="A426" i="2"/>
  <c r="A425" i="2"/>
  <c r="A424" i="2"/>
  <c r="A423" i="2"/>
  <c r="A422" i="2"/>
  <c r="A421" i="2"/>
  <c r="A420" i="2"/>
  <c r="A419" i="2"/>
  <c r="A418" i="2"/>
  <c r="A417" i="2"/>
  <c r="A416" i="2"/>
  <c r="A415" i="2"/>
  <c r="A414" i="2"/>
  <c r="A413" i="2"/>
  <c r="A412" i="2"/>
  <c r="A411" i="2"/>
  <c r="A410" i="2"/>
  <c r="A409" i="2"/>
  <c r="A408" i="2"/>
  <c r="A407" i="2"/>
  <c r="A406" i="2"/>
  <c r="A405" i="2"/>
  <c r="A404" i="2"/>
  <c r="A403" i="2"/>
  <c r="A402" i="2"/>
  <c r="A401" i="2"/>
  <c r="A400" i="2"/>
  <c r="A399" i="2"/>
  <c r="A398" i="2"/>
  <c r="A397" i="2"/>
  <c r="A396" i="2"/>
  <c r="A395" i="2"/>
  <c r="A394" i="2"/>
  <c r="A393" i="2"/>
  <c r="A392" i="2"/>
  <c r="A391" i="2"/>
  <c r="A390" i="2"/>
  <c r="A389" i="2"/>
  <c r="A388" i="2"/>
  <c r="A387" i="2"/>
  <c r="A386" i="2"/>
  <c r="A385" i="2"/>
  <c r="A384" i="2"/>
  <c r="A383" i="2"/>
  <c r="A382" i="2"/>
  <c r="A381" i="2"/>
  <c r="A380" i="2"/>
  <c r="A379" i="2"/>
  <c r="A378" i="2"/>
  <c r="A377" i="2"/>
  <c r="A376" i="2"/>
  <c r="A375" i="2"/>
  <c r="A374" i="2"/>
  <c r="A373" i="2"/>
  <c r="A372" i="2"/>
  <c r="A371" i="2"/>
  <c r="A370" i="2"/>
  <c r="A369" i="2"/>
  <c r="A368" i="2"/>
  <c r="A367" i="2"/>
  <c r="A366" i="2"/>
  <c r="A365" i="2"/>
  <c r="A364" i="2"/>
  <c r="A363" i="2"/>
  <c r="A362" i="2"/>
  <c r="A361" i="2"/>
  <c r="A360" i="2"/>
  <c r="A359" i="2"/>
  <c r="A358" i="2"/>
  <c r="A357" i="2"/>
  <c r="A356" i="2"/>
  <c r="A355" i="2"/>
  <c r="A354" i="2"/>
  <c r="A353" i="2"/>
  <c r="A352" i="2"/>
  <c r="A351" i="2"/>
  <c r="A350" i="2"/>
  <c r="A349" i="2"/>
  <c r="A348" i="2"/>
  <c r="A347" i="2"/>
  <c r="A346" i="2"/>
  <c r="A345" i="2"/>
  <c r="A344" i="2"/>
  <c r="A343" i="2"/>
  <c r="A342" i="2"/>
  <c r="A341" i="2"/>
  <c r="A340" i="2"/>
  <c r="A339" i="2"/>
  <c r="A338" i="2"/>
  <c r="A337" i="2"/>
  <c r="A336" i="2"/>
  <c r="A335" i="2"/>
  <c r="A334" i="2"/>
  <c r="A333" i="2"/>
  <c r="A332" i="2"/>
  <c r="A331" i="2"/>
  <c r="A330" i="2"/>
  <c r="A329" i="2"/>
  <c r="A328" i="2"/>
  <c r="A327" i="2"/>
  <c r="A326" i="2"/>
  <c r="A325" i="2"/>
  <c r="A324" i="2"/>
  <c r="A323" i="2"/>
  <c r="A322" i="2"/>
  <c r="A321" i="2"/>
  <c r="A320" i="2"/>
  <c r="A319" i="2"/>
  <c r="A318" i="2"/>
  <c r="A317" i="2"/>
  <c r="A316" i="2"/>
  <c r="A315" i="2"/>
  <c r="A314" i="2"/>
  <c r="A313" i="2"/>
  <c r="A312" i="2"/>
  <c r="A311" i="2"/>
  <c r="A310" i="2"/>
  <c r="A309" i="2"/>
  <c r="A308" i="2"/>
  <c r="A307" i="2"/>
  <c r="A306" i="2"/>
  <c r="A305" i="2"/>
  <c r="A304" i="2"/>
  <c r="A303" i="2"/>
  <c r="A302" i="2"/>
  <c r="A301" i="2"/>
  <c r="A300" i="2"/>
  <c r="A299" i="2"/>
  <c r="A298" i="2"/>
  <c r="A297" i="2"/>
  <c r="A296" i="2"/>
  <c r="A295" i="2"/>
  <c r="A294" i="2"/>
  <c r="A293" i="2"/>
  <c r="A292" i="2"/>
  <c r="A291" i="2"/>
  <c r="A290" i="2"/>
  <c r="A289" i="2"/>
  <c r="A288" i="2"/>
  <c r="A287" i="2"/>
  <c r="A286" i="2"/>
  <c r="A285" i="2"/>
  <c r="A284" i="2"/>
  <c r="A283" i="2"/>
  <c r="A282" i="2"/>
  <c r="A281" i="2"/>
  <c r="A280" i="2"/>
  <c r="A279" i="2"/>
  <c r="A278" i="2"/>
  <c r="A277" i="2"/>
  <c r="A276" i="2"/>
  <c r="A275" i="2"/>
  <c r="A274" i="2"/>
  <c r="A273" i="2"/>
  <c r="A272" i="2"/>
  <c r="A271" i="2"/>
  <c r="A270" i="2"/>
  <c r="A269" i="2"/>
  <c r="A268" i="2"/>
  <c r="A267" i="2"/>
  <c r="A266" i="2"/>
  <c r="A265" i="2"/>
  <c r="A264" i="2"/>
  <c r="A263" i="2"/>
  <c r="A262" i="2"/>
  <c r="A261" i="2"/>
  <c r="A260" i="2"/>
  <c r="A259" i="2"/>
  <c r="A258" i="2"/>
  <c r="A257" i="2"/>
  <c r="A256" i="2"/>
  <c r="A255" i="2"/>
  <c r="A254" i="2"/>
  <c r="A253" i="2"/>
  <c r="A252" i="2"/>
  <c r="A251" i="2"/>
  <c r="A250" i="2"/>
  <c r="A249" i="2"/>
  <c r="A248" i="2"/>
  <c r="A247" i="2"/>
  <c r="A246" i="2"/>
  <c r="A245" i="2"/>
  <c r="A244" i="2"/>
  <c r="A243" i="2"/>
  <c r="A242" i="2"/>
  <c r="A241" i="2"/>
  <c r="A240" i="2"/>
  <c r="A239" i="2"/>
  <c r="A238" i="2"/>
  <c r="A237" i="2"/>
  <c r="A236" i="2"/>
  <c r="A235" i="2"/>
  <c r="A234" i="2"/>
  <c r="A233" i="2"/>
  <c r="A232" i="2"/>
  <c r="A231" i="2"/>
  <c r="A230" i="2"/>
  <c r="A229" i="2"/>
  <c r="A228" i="2"/>
  <c r="A227" i="2"/>
  <c r="A226" i="2"/>
  <c r="A225" i="2"/>
  <c r="A224" i="2"/>
  <c r="A223" i="2"/>
  <c r="A222" i="2"/>
  <c r="A221" i="2"/>
  <c r="A220" i="2"/>
  <c r="A219" i="2"/>
  <c r="A218" i="2"/>
  <c r="A217" i="2"/>
  <c r="A216" i="2"/>
  <c r="A215" i="2"/>
  <c r="A214" i="2"/>
  <c r="A213" i="2"/>
  <c r="A212" i="2"/>
  <c r="A211" i="2"/>
  <c r="A210" i="2"/>
  <c r="A209" i="2"/>
  <c r="A208" i="2"/>
  <c r="A207" i="2"/>
  <c r="A206" i="2"/>
  <c r="A205" i="2"/>
  <c r="A204" i="2"/>
  <c r="A203" i="2"/>
  <c r="A202" i="2"/>
  <c r="A201" i="2"/>
  <c r="A200" i="2"/>
  <c r="A199" i="2"/>
  <c r="A198" i="2"/>
  <c r="A197" i="2"/>
  <c r="A196" i="2"/>
  <c r="A195" i="2"/>
  <c r="A194" i="2"/>
  <c r="A193" i="2"/>
  <c r="A192" i="2"/>
  <c r="A191" i="2"/>
  <c r="A190" i="2"/>
  <c r="A189" i="2"/>
  <c r="A188" i="2"/>
  <c r="A187" i="2"/>
  <c r="A186" i="2"/>
  <c r="A185" i="2"/>
  <c r="A184" i="2"/>
  <c r="A183" i="2"/>
  <c r="A182" i="2"/>
  <c r="A181" i="2"/>
  <c r="A180" i="2"/>
  <c r="A179" i="2"/>
  <c r="A178" i="2"/>
  <c r="A177" i="2"/>
  <c r="A176" i="2"/>
  <c r="A175" i="2"/>
  <c r="A174" i="2"/>
  <c r="A173" i="2"/>
  <c r="A172" i="2"/>
  <c r="A171" i="2"/>
  <c r="A170" i="2"/>
  <c r="A169" i="2"/>
  <c r="A168" i="2"/>
  <c r="A167" i="2"/>
  <c r="A166" i="2"/>
  <c r="A165" i="2"/>
  <c r="A164" i="2"/>
  <c r="A163" i="2"/>
  <c r="A162" i="2"/>
  <c r="A161" i="2"/>
  <c r="A160" i="2"/>
  <c r="A159" i="2"/>
  <c r="A158" i="2"/>
  <c r="A157" i="2"/>
  <c r="A156" i="2"/>
  <c r="A155" i="2"/>
  <c r="A154" i="2"/>
  <c r="A153" i="2"/>
  <c r="A152" i="2"/>
  <c r="A151" i="2"/>
  <c r="A150" i="2"/>
  <c r="A149" i="2"/>
  <c r="A148" i="2"/>
  <c r="A147" i="2"/>
  <c r="A146" i="2"/>
  <c r="A145" i="2"/>
  <c r="A144" i="2"/>
  <c r="A143" i="2"/>
  <c r="A142" i="2"/>
  <c r="A141" i="2"/>
  <c r="A140" i="2"/>
  <c r="A139" i="2"/>
  <c r="A138" i="2"/>
  <c r="A137" i="2"/>
  <c r="A136" i="2"/>
  <c r="A135" i="2"/>
  <c r="A134" i="2"/>
  <c r="A133" i="2"/>
  <c r="A132" i="2"/>
  <c r="A131" i="2"/>
  <c r="A130" i="2"/>
  <c r="A129" i="2"/>
  <c r="A128" i="2"/>
  <c r="A127" i="2"/>
  <c r="A126" i="2"/>
  <c r="A125" i="2"/>
  <c r="A124" i="2"/>
  <c r="A123" i="2"/>
  <c r="A122" i="2"/>
  <c r="A121" i="2"/>
  <c r="A120" i="2"/>
  <c r="A119" i="2"/>
  <c r="A118" i="2"/>
  <c r="A117" i="2"/>
  <c r="A116" i="2"/>
  <c r="A115" i="2"/>
  <c r="A114" i="2"/>
  <c r="A113" i="2"/>
  <c r="A112" i="2"/>
  <c r="A111" i="2"/>
  <c r="A110" i="2"/>
  <c r="A109" i="2"/>
  <c r="A108" i="2"/>
  <c r="A107" i="2"/>
  <c r="A106" i="2"/>
  <c r="A105" i="2"/>
  <c r="A104" i="2"/>
  <c r="A103" i="2"/>
  <c r="A102" i="2"/>
  <c r="A101" i="2"/>
  <c r="A100" i="2"/>
  <c r="A99" i="2"/>
  <c r="A98" i="2"/>
  <c r="A97" i="2"/>
  <c r="A96" i="2"/>
  <c r="A95" i="2"/>
  <c r="A94" i="2"/>
  <c r="A93" i="2"/>
  <c r="A92" i="2"/>
  <c r="A91" i="2"/>
  <c r="A90" i="2"/>
  <c r="A89" i="2"/>
  <c r="A88" i="2"/>
  <c r="A87" i="2"/>
  <c r="A86" i="2"/>
  <c r="A85" i="2"/>
  <c r="A84" i="2"/>
  <c r="A83" i="2"/>
  <c r="A82" i="2"/>
  <c r="A81" i="2"/>
  <c r="A80" i="2"/>
  <c r="A79" i="2"/>
  <c r="A78" i="2"/>
  <c r="A77" i="2"/>
  <c r="A76" i="2"/>
  <c r="A75" i="2"/>
  <c r="A74" i="2"/>
  <c r="A73" i="2"/>
  <c r="A72" i="2"/>
  <c r="A71" i="2"/>
  <c r="A70" i="2"/>
  <c r="A69" i="2"/>
  <c r="A68" i="2"/>
  <c r="A67" i="2"/>
  <c r="A66" i="2"/>
  <c r="A65" i="2"/>
  <c r="A64" i="2"/>
  <c r="A63" i="2"/>
  <c r="A62" i="2"/>
  <c r="A61" i="2"/>
  <c r="A60" i="2"/>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A31" i="2"/>
  <c r="A30" i="2"/>
  <c r="A29" i="2"/>
  <c r="A28" i="2"/>
  <c r="A27" i="2"/>
  <c r="A26" i="2"/>
  <c r="A25" i="2"/>
  <c r="A24" i="2"/>
  <c r="A23" i="2"/>
  <c r="A22" i="2"/>
  <c r="A21" i="2"/>
  <c r="A20" i="2"/>
  <c r="A19" i="2"/>
  <c r="A18" i="2"/>
  <c r="A17" i="2"/>
  <c r="A16" i="2"/>
  <c r="A15" i="2"/>
  <c r="A14" i="2"/>
  <c r="AC50" i="6" l="1"/>
  <c r="AI50" i="6" s="1"/>
  <c r="AC70" i="6"/>
  <c r="AI70" i="6" s="1"/>
  <c r="A1" i="8"/>
  <c r="AC20" i="6"/>
  <c r="AI20" i="6" s="1"/>
  <c r="AC28" i="6"/>
  <c r="AI28" i="6" s="1"/>
  <c r="AC34" i="6"/>
  <c r="AI34" i="6" s="1"/>
  <c r="AC41" i="6"/>
  <c r="AI41" i="6" s="1"/>
  <c r="AC44" i="6"/>
  <c r="AI44" i="6" s="1"/>
  <c r="AC47" i="6"/>
  <c r="AI47" i="6" s="1"/>
  <c r="I23" i="6"/>
  <c r="Q23" i="6" s="1"/>
  <c r="AC56" i="6"/>
  <c r="AI56" i="6" s="1"/>
  <c r="AC61" i="6"/>
  <c r="AI61" i="6" s="1"/>
  <c r="AC64" i="6"/>
  <c r="AI64" i="6" s="1"/>
  <c r="AC67" i="6"/>
  <c r="AI67" i="6" s="1"/>
  <c r="A3" i="8"/>
  <c r="AC25" i="6"/>
  <c r="AI25" i="6" s="1"/>
  <c r="AC32" i="6"/>
  <c r="AI32" i="6" s="1"/>
  <c r="AC39" i="6"/>
  <c r="AI39" i="6" s="1"/>
  <c r="AC51" i="6"/>
  <c r="AI51" i="6" s="1"/>
  <c r="AC59" i="6"/>
  <c r="AI59" i="6" s="1"/>
  <c r="AC71" i="6"/>
  <c r="AI71" i="6" s="1"/>
  <c r="A5" i="4"/>
  <c r="AC23" i="6"/>
  <c r="AI23" i="6" s="1"/>
  <c r="AC29" i="6"/>
  <c r="AI29" i="6" s="1"/>
  <c r="AC37" i="6"/>
  <c r="AI37" i="6" s="1"/>
  <c r="AC48" i="6"/>
  <c r="AI48" i="6" s="1"/>
  <c r="AC54" i="6"/>
  <c r="AI54" i="6" s="1"/>
  <c r="AC42" i="6"/>
  <c r="AI42" i="6" s="1"/>
  <c r="AC45" i="6"/>
  <c r="AI45" i="6" s="1"/>
  <c r="AC62" i="6"/>
  <c r="AI62" i="6" s="1"/>
  <c r="AC68" i="6"/>
  <c r="AI68" i="6" s="1"/>
  <c r="AC21" i="6"/>
  <c r="AI21" i="6" s="1"/>
  <c r="AC26" i="6"/>
  <c r="AI26" i="6" s="1"/>
  <c r="AC35" i="6"/>
  <c r="AI35" i="6" s="1"/>
  <c r="AC57" i="6"/>
  <c r="AI57" i="6" s="1"/>
  <c r="AC65" i="6"/>
  <c r="AI65" i="6" s="1"/>
  <c r="J88" i="6"/>
  <c r="X88" i="6" s="1"/>
  <c r="AC52" i="6"/>
  <c r="AI52" i="6" s="1"/>
  <c r="AC72" i="6"/>
  <c r="AI72" i="6" s="1"/>
  <c r="Y88" i="6"/>
  <c r="AE88" i="6" s="1"/>
  <c r="AC19" i="6"/>
  <c r="AC30" i="6"/>
  <c r="AI30" i="6" s="1"/>
  <c r="AC33" i="6"/>
  <c r="AI33" i="6" s="1"/>
  <c r="AC40" i="6"/>
  <c r="AI40" i="6" s="1"/>
  <c r="AC43" i="6"/>
  <c r="AI43" i="6" s="1"/>
  <c r="AC49" i="6"/>
  <c r="AI49" i="6" s="1"/>
  <c r="AC60" i="6"/>
  <c r="AI60" i="6" s="1"/>
  <c r="AC69" i="6"/>
  <c r="AI69" i="6" s="1"/>
  <c r="AC24" i="6"/>
  <c r="AI24" i="6" s="1"/>
  <c r="AC27" i="6"/>
  <c r="AI27" i="6" s="1"/>
  <c r="AC38" i="6"/>
  <c r="AI38" i="6" s="1"/>
  <c r="AC46" i="6"/>
  <c r="AI46" i="6" s="1"/>
  <c r="AC55" i="6"/>
  <c r="AI55" i="6" s="1"/>
  <c r="AC63" i="6"/>
  <c r="AI63" i="6" s="1"/>
  <c r="I20" i="6"/>
  <c r="Q20" i="6" s="1"/>
  <c r="AC58" i="6"/>
  <c r="AI58" i="6" s="1"/>
  <c r="AC66" i="6"/>
  <c r="AI66" i="6" s="1"/>
  <c r="AC73" i="6"/>
  <c r="AI73" i="6" s="1"/>
  <c r="AC22" i="6"/>
  <c r="AI22" i="6" s="1"/>
  <c r="AC31" i="6"/>
  <c r="AI31" i="6" s="1"/>
  <c r="AC36" i="6"/>
  <c r="AI36" i="6" s="1"/>
  <c r="AI19" i="6" l="1"/>
  <c r="AI74" i="6" s="1"/>
  <c r="AC74" i="6"/>
  <c r="I25" i="6"/>
  <c r="Q25" i="6" s="1"/>
</calcChain>
</file>

<file path=xl/sharedStrings.xml><?xml version="1.0" encoding="utf-8"?>
<sst xmlns="http://schemas.openxmlformats.org/spreadsheetml/2006/main" count="1990" uniqueCount="469">
  <si>
    <r>
      <rPr>
        <b/>
        <sz val="14"/>
        <color theme="0"/>
        <rFont val="Calibri"/>
      </rPr>
      <t xml:space="preserve">GENERAL DIRECTIONS:    </t>
    </r>
    <r>
      <rPr>
        <b/>
        <sz val="14"/>
        <color rgb="FFFF0000"/>
        <rFont val="Calibri"/>
      </rPr>
      <t xml:space="preserve"> This form is designed to be used for the entire fiscal year.   </t>
    </r>
    <r>
      <rPr>
        <b/>
        <sz val="11"/>
        <color rgb="FFFF0000"/>
        <rFont val="Calibri"/>
      </rPr>
      <t xml:space="preserve">     </t>
    </r>
    <r>
      <rPr>
        <b/>
        <sz val="11"/>
        <color theme="0"/>
        <rFont val="Calibri"/>
      </rPr>
      <t xml:space="preserve">                                                                                                                                                                                                                                                                                                                                                                                                                                                                                                                                                                                                                                                   </t>
    </r>
    <r>
      <rPr>
        <b/>
        <u/>
        <sz val="11"/>
        <color theme="0"/>
        <rFont val="Calibri"/>
      </rPr>
      <t>TAB:  On MonthlyData SETUP</t>
    </r>
    <r>
      <rPr>
        <b/>
        <sz val="11"/>
        <color theme="0"/>
        <rFont val="Calibri"/>
      </rPr>
      <t xml:space="preserve">, Please complete the information at the top of the page . This only has to be completed once unless information changes.  (This information will populate headers on all other tabs) Please select the month you are reporting on from the drop down box (in red font). 
</t>
    </r>
  </si>
  <si>
    <r>
      <rPr>
        <b/>
        <sz val="11"/>
        <color theme="0"/>
        <rFont val="Calibri"/>
      </rPr>
      <t xml:space="preserve">All headers with </t>
    </r>
    <r>
      <rPr>
        <b/>
        <sz val="11"/>
        <color rgb="FFB55607"/>
        <rFont val="Calibri"/>
      </rPr>
      <t>brown</t>
    </r>
    <r>
      <rPr>
        <b/>
        <sz val="11"/>
        <color theme="0"/>
        <rFont val="Calibri"/>
      </rPr>
      <t xml:space="preserve"> font will have a drop down box; please select the appropriate drop-down box</t>
    </r>
  </si>
  <si>
    <t xml:space="preserve">Please note:  "Month Being Reported" is from the 1st - 30th (or 31st) of each month.  The report for the "Month Being Reported" is due by the 25th of the following month. Examples: </t>
  </si>
  <si>
    <t>July 1 - 31</t>
  </si>
  <si>
    <t>due August 25</t>
  </si>
  <si>
    <t>Oct 1-31</t>
  </si>
  <si>
    <t>due Nov 25</t>
  </si>
  <si>
    <t>Jan 1 - 31</t>
  </si>
  <si>
    <t>due Feb 25</t>
  </si>
  <si>
    <t>April 1 - 30</t>
  </si>
  <si>
    <t>due May 25</t>
  </si>
  <si>
    <t>August 1 - 31</t>
  </si>
  <si>
    <t>due Sept. 25</t>
  </si>
  <si>
    <t>Nov 1 - 30</t>
  </si>
  <si>
    <t>due Dec 25</t>
  </si>
  <si>
    <t>Feb 1 -28</t>
  </si>
  <si>
    <t>due March 25</t>
  </si>
  <si>
    <t>May 1 - 31</t>
  </si>
  <si>
    <t>due June 25</t>
  </si>
  <si>
    <t>Sept 1 - 30</t>
  </si>
  <si>
    <t>due October 25</t>
  </si>
  <si>
    <t>Dec 1 -31</t>
  </si>
  <si>
    <t>due Jan 25</t>
  </si>
  <si>
    <t>March 1 - 31</t>
  </si>
  <si>
    <t>due April 25</t>
  </si>
  <si>
    <t>June 1 - 31</t>
  </si>
  <si>
    <t>due July 25</t>
  </si>
  <si>
    <t xml:space="preserve">TAB 2: MonthlyData SETUP </t>
  </si>
  <si>
    <t xml:space="preserve">MonthlyData SETUP - IDENTIFYING INFORMATION: </t>
  </si>
  <si>
    <r>
      <rPr>
        <sz val="11"/>
        <color theme="1"/>
        <rFont val="Arial"/>
      </rPr>
      <t xml:space="preserve">BLUE BOXES AT TOP OF PAGE: Complete information in </t>
    </r>
    <r>
      <rPr>
        <u/>
        <sz val="11"/>
        <color theme="1"/>
        <rFont val="Arial"/>
      </rPr>
      <t>Blue</t>
    </r>
    <r>
      <rPr>
        <sz val="11"/>
        <color theme="1"/>
        <rFont val="Arial"/>
      </rPr>
      <t xml:space="preserve"> at Top of Page </t>
    </r>
    <r>
      <rPr>
        <sz val="9"/>
        <color rgb="FFFF0000"/>
        <rFont val="Arial"/>
      </rPr>
      <t>(this only needs done at the beginning of the year or if a change occurs)</t>
    </r>
  </si>
  <si>
    <t>ALL CHANGES WILL NEED TO BE MADE ON THE MonthlyData SETUP tab - CHANGES WILL POPULATE TO OTHER TABS</t>
  </si>
  <si>
    <r>
      <rPr>
        <sz val="11"/>
        <color theme="1"/>
        <rFont val="Noto Sans Symbols"/>
      </rPr>
      <t>ü</t>
    </r>
    <r>
      <rPr>
        <sz val="7"/>
        <color theme="1"/>
        <rFont val="Times New Roman"/>
      </rPr>
      <t xml:space="preserve">  </t>
    </r>
    <r>
      <rPr>
        <sz val="11"/>
        <color theme="1"/>
        <rFont val="Arial"/>
      </rPr>
      <t>Name of Statement of Work (use the name in Exhibit A (Statement of Work) of the Grant Agreement</t>
    </r>
  </si>
  <si>
    <r>
      <rPr>
        <sz val="11"/>
        <color theme="1"/>
        <rFont val="Noto Sans Symbols"/>
      </rPr>
      <t>ü</t>
    </r>
    <r>
      <rPr>
        <sz val="7"/>
        <color theme="1"/>
        <rFont val="Times New Roman"/>
      </rPr>
      <t xml:space="preserve">  </t>
    </r>
    <r>
      <rPr>
        <sz val="11"/>
        <color theme="1"/>
        <rFont val="Arial"/>
      </rPr>
      <t>Name of Program (Given by Grantee)</t>
    </r>
  </si>
  <si>
    <r>
      <rPr>
        <sz val="11"/>
        <color theme="1"/>
        <rFont val="Noto Sans Symbols"/>
      </rPr>
      <t>ü</t>
    </r>
    <r>
      <rPr>
        <sz val="7"/>
        <color theme="1"/>
        <rFont val="Times New Roman"/>
      </rPr>
      <t xml:space="preserve">  </t>
    </r>
    <r>
      <rPr>
        <sz val="11"/>
        <color theme="1"/>
        <rFont val="Arial"/>
      </rPr>
      <t>Physical Address of the Program: Use the physical address of the school, please do not use the mailing address</t>
    </r>
  </si>
  <si>
    <r>
      <rPr>
        <sz val="11"/>
        <color theme="1"/>
        <rFont val="Noto Sans Symbols"/>
      </rPr>
      <t>ü</t>
    </r>
    <r>
      <rPr>
        <sz val="7"/>
        <color theme="1"/>
        <rFont val="Times New Roman"/>
      </rPr>
      <t xml:space="preserve">  </t>
    </r>
    <r>
      <rPr>
        <sz val="11"/>
        <color theme="1"/>
        <rFont val="Arial"/>
      </rPr>
      <t>Agency (Grantee Name:  Official Name of the Grantee</t>
    </r>
  </si>
  <si>
    <r>
      <rPr>
        <sz val="11"/>
        <color theme="1"/>
        <rFont val="Noto Sans Symbols"/>
      </rPr>
      <t>ü</t>
    </r>
    <r>
      <rPr>
        <sz val="7"/>
        <color theme="1"/>
        <rFont val="Times New Roman"/>
      </rPr>
      <t xml:space="preserve">  </t>
    </r>
    <r>
      <rPr>
        <sz val="11"/>
        <color theme="1"/>
        <rFont val="Arial"/>
      </rPr>
      <t>Contact Name(s):  Who is the contact person if questions arise</t>
    </r>
  </si>
  <si>
    <r>
      <rPr>
        <sz val="11"/>
        <color theme="1"/>
        <rFont val="Noto Sans Symbols"/>
      </rPr>
      <t>ü</t>
    </r>
    <r>
      <rPr>
        <sz val="7"/>
        <color theme="1"/>
        <rFont val="Times New Roman"/>
      </rPr>
      <t xml:space="preserve">  </t>
    </r>
    <r>
      <rPr>
        <sz val="11"/>
        <color theme="1"/>
        <rFont val="Arial"/>
      </rPr>
      <t>Contact Telephone Numbers(s):  Number(s) where the Contact Person can be reached</t>
    </r>
  </si>
  <si>
    <r>
      <rPr>
        <sz val="11"/>
        <color theme="1"/>
        <rFont val="Noto Sans Symbols"/>
      </rPr>
      <t>ü</t>
    </r>
    <r>
      <rPr>
        <sz val="7"/>
        <color theme="1"/>
        <rFont val="Times New Roman"/>
      </rPr>
      <t xml:space="preserve">  </t>
    </r>
    <r>
      <rPr>
        <sz val="11"/>
        <color theme="1"/>
        <rFont val="Arial"/>
      </rPr>
      <t xml:space="preserve">Grant Number:  Can be located in the Grant document </t>
    </r>
  </si>
  <si>
    <r>
      <rPr>
        <sz val="11"/>
        <color theme="1"/>
        <rFont val="Noto Sans Symbols"/>
      </rPr>
      <t>ü</t>
    </r>
    <r>
      <rPr>
        <sz val="7"/>
        <color theme="1"/>
        <rFont val="Times New Roman"/>
      </rPr>
      <t xml:space="preserve">  </t>
    </r>
    <r>
      <rPr>
        <sz val="11"/>
        <color theme="1"/>
        <rFont val="Arial"/>
      </rPr>
      <t>Program Code: Can be located in the Grant document -  (Statement of Work - Targeted Fund Budget)</t>
    </r>
  </si>
  <si>
    <r>
      <rPr>
        <sz val="11"/>
        <color theme="1"/>
        <rFont val="Arial"/>
      </rPr>
      <t xml:space="preserve">YELLOW BOXES AT TOP OF PAGE: </t>
    </r>
    <r>
      <rPr>
        <sz val="11"/>
        <color rgb="FFFF0000"/>
        <rFont val="Arial"/>
      </rPr>
      <t>(This involves the date and will need to be changed monthly)</t>
    </r>
  </si>
  <si>
    <r>
      <rPr>
        <sz val="11"/>
        <color theme="1"/>
        <rFont val="Noto Sans Symbols"/>
      </rPr>
      <t>ü</t>
    </r>
    <r>
      <rPr>
        <sz val="7"/>
        <color theme="1"/>
        <rFont val="Times New Roman"/>
      </rPr>
      <t xml:space="preserve">  </t>
    </r>
    <r>
      <rPr>
        <sz val="11"/>
        <color theme="1"/>
        <rFont val="Arial"/>
      </rPr>
      <t>Month Being Reported: Use the drop-down box</t>
    </r>
  </si>
  <si>
    <t xml:space="preserve">Row 10 Total Amount of Funds Allocated at the beginning of the year:   Place Amount Allocated </t>
  </si>
  <si>
    <t xml:space="preserve">Rows 11  12, 13, 14, 15 16 and 17 (Columns E - R) will populate as Lines 20 and above are completed </t>
  </si>
  <si>
    <t>Rows 12,13,14,15,16 and 17 (Columns T - AM) There a couple of categories (lines 13 &amp;17) that will need to be hand-counted [# of New (First time) applicants and Number of request served without flex funds ].  The rest will populate</t>
  </si>
  <si>
    <t>TAB : MonthlyData SETUP</t>
  </si>
  <si>
    <t xml:space="preserve">The report is designed to collect data separately for Family Support and Community Engagement Funds </t>
  </si>
  <si>
    <r>
      <rPr>
        <b/>
        <sz val="11"/>
        <color theme="1"/>
        <rFont val="Calibri"/>
      </rPr>
      <t xml:space="preserve">Column B: </t>
    </r>
    <r>
      <rPr>
        <sz val="11"/>
        <color theme="1"/>
        <rFont val="Calibri"/>
      </rPr>
      <t>Month Being Reported:  Select month from the drop-down box</t>
    </r>
  </si>
  <si>
    <r>
      <rPr>
        <b/>
        <sz val="11"/>
        <color theme="1"/>
        <rFont val="Calibri"/>
      </rPr>
      <t>Column CD:</t>
    </r>
    <r>
      <rPr>
        <sz val="11"/>
        <color theme="1"/>
        <rFont val="Calibri"/>
      </rPr>
      <t xml:space="preserve"> Client Internal ID:  A permanent Client ID needs to be established internally. Please do not use names</t>
    </r>
  </si>
  <si>
    <r>
      <rPr>
        <b/>
        <sz val="11"/>
        <color theme="1"/>
        <rFont val="Calibri"/>
      </rPr>
      <t>Column E:</t>
    </r>
    <r>
      <rPr>
        <sz val="11"/>
        <color theme="1"/>
        <rFont val="Calibri"/>
      </rPr>
      <t xml:space="preserve"> First Time Applicant  - Select from the drop-down box</t>
    </r>
  </si>
  <si>
    <r>
      <rPr>
        <b/>
        <sz val="11"/>
        <color theme="1"/>
        <rFont val="Calibri"/>
      </rPr>
      <t>Column FG:</t>
    </r>
    <r>
      <rPr>
        <sz val="11"/>
        <color theme="1"/>
        <rFont val="Calibri"/>
      </rPr>
      <t xml:space="preserve"> Diagnosis Code for FS (Family Support):  Select from the drop-down box</t>
    </r>
  </si>
  <si>
    <r>
      <rPr>
        <b/>
        <sz val="11"/>
        <color theme="1"/>
        <rFont val="Calibri"/>
      </rPr>
      <t xml:space="preserve">Column HI: </t>
    </r>
    <r>
      <rPr>
        <sz val="11"/>
        <color theme="1"/>
        <rFont val="Calibri"/>
      </rPr>
      <t>Support Code of FS (Family Support): Select from the drop-down box</t>
    </r>
  </si>
  <si>
    <t>FS SUPPORT CODE</t>
  </si>
  <si>
    <t>COVERS</t>
  </si>
  <si>
    <t>Adaptive Equipment</t>
  </si>
  <si>
    <t>Adaptive Equipment, Assistive Technology, Bicycle, Braille Watch, Bathtub Lift, Computer/Printer, Equipment,  TDD Device, Wheel Chair Repair</t>
  </si>
  <si>
    <t>Attendant Care</t>
  </si>
  <si>
    <t>Child Care, Hired Companion, Respite</t>
  </si>
  <si>
    <t>Environmental Accessibility</t>
  </si>
  <si>
    <t>Home Modifications</t>
  </si>
  <si>
    <t>Essential Well-Being</t>
  </si>
  <si>
    <t xml:space="preserve">Clothing, Diapers, Emergency Housing - Move, Exercise Equipment, Funeral Expenses, Legal Expenses, Phone - Phone Bill, Taxes, Television - VCR - DVD </t>
  </si>
  <si>
    <t>Housing Maintenance</t>
  </si>
  <si>
    <t>Air Conditioner, Appliances, Dryer, Furnace, Furniture, Fuel - Heating, Generator, Household Items, Refrigerator, Stove, Utilities, Vacuum Cleaner, Washer, Water Heater, Water Purifier</t>
  </si>
  <si>
    <t>Integrated Activities</t>
  </si>
  <si>
    <t xml:space="preserve">Karate - Swimming Lessons, Recreation, Camp - YMCA, Swimming Pool </t>
  </si>
  <si>
    <t>Medical Related</t>
  </si>
  <si>
    <t xml:space="preserve">Dental Expenses, Eye Glasses, Nutritional Supplements, Hearing Aids, Speech - Physical Therapy </t>
  </si>
  <si>
    <t>Therapy / Training</t>
  </si>
  <si>
    <t>Educational Software - Games, Education Tuition, Job Coach, Training, Tutoring</t>
  </si>
  <si>
    <t>Transportation</t>
  </si>
  <si>
    <t>Car Insurance, Car Payments, Car Repairs, Car Seat, Driving Lessons, Lift, Car/Van, Stroller, Tires, Travel Expenses</t>
  </si>
  <si>
    <r>
      <rPr>
        <b/>
        <sz val="11"/>
        <color theme="1"/>
        <rFont val="Calibri"/>
      </rPr>
      <t xml:space="preserve">Column JK: </t>
    </r>
    <r>
      <rPr>
        <sz val="11"/>
        <color theme="1"/>
        <rFont val="Calibri"/>
      </rPr>
      <t>Diagnosis Code for CES (Community Engagement Specialist) Select from the drop-down box</t>
    </r>
  </si>
  <si>
    <r>
      <rPr>
        <b/>
        <sz val="11"/>
        <color theme="1"/>
        <rFont val="Calibri"/>
      </rPr>
      <t xml:space="preserve">Column LM: </t>
    </r>
    <r>
      <rPr>
        <sz val="11"/>
        <color theme="1"/>
        <rFont val="Calibri"/>
      </rPr>
      <t>Support Code for CES (Community Engagement Specialist) Select from the drop-down box</t>
    </r>
  </si>
  <si>
    <r>
      <rPr>
        <b/>
        <sz val="11"/>
        <color theme="1"/>
        <rFont val="Calibri"/>
      </rPr>
      <t xml:space="preserve">Column N: </t>
    </r>
    <r>
      <rPr>
        <sz val="11"/>
        <color theme="1"/>
        <rFont val="Calibri"/>
      </rPr>
      <t xml:space="preserve">Age:  Type/key in the age of the individual at the time of the referral </t>
    </r>
  </si>
  <si>
    <r>
      <rPr>
        <b/>
        <sz val="11"/>
        <color theme="1"/>
        <rFont val="Calibri"/>
      </rPr>
      <t>Column OP:</t>
    </r>
    <r>
      <rPr>
        <sz val="11"/>
        <color theme="1"/>
        <rFont val="Calibri"/>
      </rPr>
      <t xml:space="preserve"> County: The county of residence for the individual - Select from the drop-down box</t>
    </r>
  </si>
  <si>
    <r>
      <rPr>
        <b/>
        <sz val="11"/>
        <color theme="1"/>
        <rFont val="Calibri"/>
      </rPr>
      <t>Column QR:</t>
    </r>
    <r>
      <rPr>
        <sz val="11"/>
        <color theme="1"/>
        <rFont val="Calibri"/>
      </rPr>
      <t xml:space="preserve"> Race:  Select from the drop-down box</t>
    </r>
  </si>
  <si>
    <r>
      <rPr>
        <b/>
        <sz val="11"/>
        <color theme="1"/>
        <rFont val="Calibri"/>
      </rPr>
      <t xml:space="preserve">Column ST: </t>
    </r>
    <r>
      <rPr>
        <sz val="11"/>
        <color theme="1"/>
        <rFont val="Calibri"/>
      </rPr>
      <t>Hispanic/Latino Origin: Select from the drop-down box</t>
    </r>
  </si>
  <si>
    <r>
      <rPr>
        <b/>
        <sz val="11"/>
        <color theme="1"/>
        <rFont val="Calibri"/>
      </rPr>
      <t xml:space="preserve">Column U: </t>
    </r>
    <r>
      <rPr>
        <sz val="11"/>
        <color theme="1"/>
        <rFont val="Calibri"/>
      </rPr>
      <t>Gender: Select from the drop-down box</t>
    </r>
  </si>
  <si>
    <r>
      <rPr>
        <b/>
        <sz val="11"/>
        <color theme="1"/>
        <rFont val="Calibri"/>
      </rPr>
      <t xml:space="preserve">Column V: </t>
    </r>
    <r>
      <rPr>
        <sz val="11"/>
        <color theme="1"/>
        <rFont val="Calibri"/>
      </rPr>
      <t>Information and Referral(I&amp;R) took place with or on behalf of the individual: Select YES or NO from the drop-down box</t>
    </r>
  </si>
  <si>
    <r>
      <rPr>
        <b/>
        <sz val="11"/>
        <color theme="1"/>
        <rFont val="Calibri"/>
      </rPr>
      <t>Column WX:</t>
    </r>
    <r>
      <rPr>
        <sz val="11"/>
        <color theme="1"/>
        <rFont val="Calibri"/>
      </rPr>
      <t xml:space="preserve"> Flex Funds Requested: type/key in the amount requested </t>
    </r>
  </si>
  <si>
    <r>
      <rPr>
        <b/>
        <sz val="11"/>
        <color theme="1"/>
        <rFont val="Calibri"/>
      </rPr>
      <t xml:space="preserve">Column YZ: </t>
    </r>
    <r>
      <rPr>
        <sz val="11"/>
        <color theme="1"/>
        <rFont val="Calibri"/>
      </rPr>
      <t xml:space="preserve">Family Contributions:  Type/key in the amount contributed by the family </t>
    </r>
  </si>
  <si>
    <r>
      <rPr>
        <b/>
        <sz val="11"/>
        <color theme="1"/>
        <rFont val="Calibri"/>
      </rPr>
      <t>Column AAAB:</t>
    </r>
    <r>
      <rPr>
        <sz val="11"/>
        <color theme="1"/>
        <rFont val="Calibri"/>
      </rPr>
      <t xml:space="preserve"> Flex Funds Returned by the Client, Etc.: Funds returned by the individual - Type/key in the amount of funds returned</t>
    </r>
  </si>
  <si>
    <r>
      <rPr>
        <b/>
        <sz val="11"/>
        <color theme="1"/>
        <rFont val="Calibri"/>
      </rPr>
      <t>Column ACAD:</t>
    </r>
    <r>
      <rPr>
        <sz val="11"/>
        <color theme="1"/>
        <rFont val="Calibri"/>
      </rPr>
      <t xml:space="preserve"> Additional Resources Generated:  Type/key in the amount</t>
    </r>
  </si>
  <si>
    <r>
      <rPr>
        <b/>
        <sz val="11"/>
        <color theme="1"/>
        <rFont val="Calibri"/>
      </rPr>
      <t>Column AEAF:</t>
    </r>
    <r>
      <rPr>
        <sz val="11"/>
        <color theme="1"/>
        <rFont val="Calibri"/>
      </rPr>
      <t xml:space="preserve"> Total Flex Funds Denied: Type/key in the amount</t>
    </r>
  </si>
  <si>
    <r>
      <rPr>
        <b/>
        <sz val="11"/>
        <color theme="1"/>
        <rFont val="Calibri"/>
      </rPr>
      <t>Column AGAH:</t>
    </r>
    <r>
      <rPr>
        <sz val="11"/>
        <color theme="1"/>
        <rFont val="Calibri"/>
      </rPr>
      <t xml:space="preserve"> Total Flex Funds Exceeded the amount allowed at Regional level; Type/key in the amount</t>
    </r>
  </si>
  <si>
    <r>
      <rPr>
        <b/>
        <sz val="11"/>
        <color theme="1"/>
        <rFont val="Calibri"/>
      </rPr>
      <t>Column AIAJ:</t>
    </r>
    <r>
      <rPr>
        <sz val="11"/>
        <color theme="1"/>
        <rFont val="Calibri"/>
      </rPr>
      <t xml:space="preserve"> Total Flex Funds Approved:   This will populate from Columns V, X, Z, AB and AD</t>
    </r>
  </si>
  <si>
    <r>
      <rPr>
        <b/>
        <sz val="11"/>
        <color theme="1"/>
        <rFont val="Calibri"/>
      </rPr>
      <t xml:space="preserve">Column AK: </t>
    </r>
    <r>
      <rPr>
        <sz val="11"/>
        <color theme="1"/>
        <rFont val="Calibri"/>
      </rPr>
      <t xml:space="preserve">Need(s) met:  Select YES or NO from the drop-down box If no give a brief explanation in Columns BCBDBEBFBGBH </t>
    </r>
  </si>
  <si>
    <r>
      <rPr>
        <b/>
        <sz val="11"/>
        <color theme="1"/>
        <rFont val="Calibri"/>
      </rPr>
      <t xml:space="preserve">Column ALAM: </t>
    </r>
    <r>
      <rPr>
        <sz val="11"/>
        <color theme="1"/>
        <rFont val="Calibri"/>
      </rPr>
      <t xml:space="preserve"> FS (Family Support) Funds Expended Will populate from other columns</t>
    </r>
  </si>
  <si>
    <r>
      <rPr>
        <b/>
        <sz val="11"/>
        <color theme="1"/>
        <rFont val="Calibri"/>
      </rPr>
      <t xml:space="preserve">Column ANAO </t>
    </r>
    <r>
      <rPr>
        <sz val="11"/>
        <color theme="1"/>
        <rFont val="Calibri"/>
      </rPr>
      <t xml:space="preserve"> CES (Community Engagement) Funds Expended:  Will populate from other columns</t>
    </r>
  </si>
  <si>
    <t>TAB: Cross Planning &amp; Outreach</t>
  </si>
  <si>
    <t xml:space="preserve">IDENTIFYING INFORMATION: </t>
  </si>
  <si>
    <t>BLUE BOXES AT TOP OF PAGE: This will populate form Tab 2 MonthlyData SETUP</t>
  </si>
  <si>
    <t>YELLOW BOXES AT TOP OF PAGE: This will populate form Tab 2 MonthlyData SETUP</t>
  </si>
  <si>
    <r>
      <rPr>
        <sz val="11"/>
        <color theme="1"/>
        <rFont val="Arial"/>
      </rPr>
      <t>2A</t>
    </r>
    <r>
      <rPr>
        <sz val="7"/>
        <color theme="1"/>
        <rFont val="Times New Roman"/>
      </rPr>
      <t xml:space="preserve">  </t>
    </r>
    <r>
      <rPr>
        <sz val="11"/>
        <color theme="1"/>
        <rFont val="Arial"/>
      </rPr>
      <t>Cross Planning Initiatives (Inter-agency meetings, Community Collaboratives, Regional Summits, Local Task Forces, Steering Team, Meetings to develop MOU(s) between school, mental health agency, etc.)</t>
    </r>
  </si>
  <si>
    <r>
      <rPr>
        <sz val="11"/>
        <color theme="1"/>
        <rFont val="Noto Sans Symbols"/>
      </rPr>
      <t>ü</t>
    </r>
    <r>
      <rPr>
        <sz val="7"/>
        <color theme="1"/>
        <rFont val="Times New Roman"/>
      </rPr>
      <t xml:space="preserve">  </t>
    </r>
    <r>
      <rPr>
        <sz val="11"/>
        <color theme="1"/>
        <rFont val="Arial"/>
      </rPr>
      <t>Meeting Date:  Month/ Day of Meeting</t>
    </r>
  </si>
  <si>
    <r>
      <rPr>
        <sz val="11"/>
        <color theme="1"/>
        <rFont val="Noto Sans Symbols"/>
      </rPr>
      <t>ü</t>
    </r>
    <r>
      <rPr>
        <sz val="7"/>
        <color theme="1"/>
        <rFont val="Times New Roman"/>
      </rPr>
      <t xml:space="preserve">  </t>
    </r>
    <r>
      <rPr>
        <sz val="11"/>
        <color theme="1"/>
        <rFont val="Arial"/>
      </rPr>
      <t>Meeting Name:</t>
    </r>
  </si>
  <si>
    <r>
      <rPr>
        <sz val="11"/>
        <color theme="1"/>
        <rFont val="Noto Sans Symbols"/>
      </rPr>
      <t>ü</t>
    </r>
    <r>
      <rPr>
        <sz val="7"/>
        <color theme="1"/>
        <rFont val="Times New Roman"/>
      </rPr>
      <t xml:space="preserve">  </t>
    </r>
    <r>
      <rPr>
        <sz val="11"/>
        <color theme="1"/>
        <rFont val="Arial"/>
      </rPr>
      <t>Number participating:</t>
    </r>
  </si>
  <si>
    <r>
      <rPr>
        <sz val="11"/>
        <color theme="1"/>
        <rFont val="Noto Sans Symbols"/>
      </rPr>
      <t>ü</t>
    </r>
    <r>
      <rPr>
        <sz val="7"/>
        <color theme="1"/>
        <rFont val="Times New Roman"/>
      </rPr>
      <t xml:space="preserve">  </t>
    </r>
    <r>
      <rPr>
        <sz val="11"/>
        <color theme="1"/>
        <rFont val="Arial"/>
      </rPr>
      <t>Notes:  any relevant notes</t>
    </r>
  </si>
  <si>
    <r>
      <rPr>
        <sz val="11"/>
        <color theme="1"/>
        <rFont val="Arial"/>
      </rPr>
      <t>2B.</t>
    </r>
    <r>
      <rPr>
        <sz val="7"/>
        <color theme="1"/>
        <rFont val="Times New Roman"/>
      </rPr>
      <t xml:space="preserve">  </t>
    </r>
    <r>
      <rPr>
        <sz val="11"/>
        <color theme="1"/>
        <rFont val="Arial"/>
      </rPr>
      <t>Outreach Initiatives (service activities – resource fairs, community presentations)</t>
    </r>
  </si>
  <si>
    <r>
      <rPr>
        <sz val="11"/>
        <color theme="1"/>
        <rFont val="Noto Sans Symbols"/>
      </rPr>
      <t>ü</t>
    </r>
    <r>
      <rPr>
        <sz val="7"/>
        <color theme="1"/>
        <rFont val="Times New Roman"/>
      </rPr>
      <t xml:space="preserve">  </t>
    </r>
    <r>
      <rPr>
        <sz val="11"/>
        <color theme="1"/>
        <rFont val="Arial"/>
      </rPr>
      <t>Date of Services: Month/Day of activity</t>
    </r>
  </si>
  <si>
    <r>
      <rPr>
        <sz val="11"/>
        <color theme="1"/>
        <rFont val="Noto Sans Symbols"/>
      </rPr>
      <t>ü</t>
    </r>
    <r>
      <rPr>
        <sz val="7"/>
        <color theme="1"/>
        <rFont val="Times New Roman"/>
      </rPr>
      <t xml:space="preserve">  </t>
    </r>
    <r>
      <rPr>
        <sz val="11"/>
        <color theme="1"/>
        <rFont val="Arial"/>
      </rPr>
      <t># of Outreach Activities</t>
    </r>
  </si>
  <si>
    <r>
      <rPr>
        <sz val="11"/>
        <color theme="1"/>
        <rFont val="Noto Sans Symbols"/>
      </rPr>
      <t>ü</t>
    </r>
    <r>
      <rPr>
        <sz val="7"/>
        <color theme="1"/>
        <rFont val="Times New Roman"/>
      </rPr>
      <t xml:space="preserve">  </t>
    </r>
    <r>
      <rPr>
        <sz val="11"/>
        <color theme="1"/>
        <rFont val="Arial"/>
      </rPr>
      <t># of Home Visits</t>
    </r>
  </si>
  <si>
    <r>
      <rPr>
        <sz val="11"/>
        <color theme="1"/>
        <rFont val="Noto Sans Symbols"/>
      </rPr>
      <t>ü</t>
    </r>
    <r>
      <rPr>
        <sz val="7"/>
        <color theme="1"/>
        <rFont val="Times New Roman"/>
      </rPr>
      <t xml:space="preserve">  </t>
    </r>
    <r>
      <rPr>
        <sz val="11"/>
        <color theme="1"/>
        <rFont val="Arial"/>
      </rPr>
      <t># of Community Visits</t>
    </r>
  </si>
  <si>
    <r>
      <rPr>
        <sz val="11"/>
        <color theme="1"/>
        <rFont val="Noto Sans Symbols"/>
      </rPr>
      <t>ü</t>
    </r>
    <r>
      <rPr>
        <sz val="7"/>
        <color theme="1"/>
        <rFont val="Times New Roman"/>
      </rPr>
      <t xml:space="preserve">  </t>
    </r>
    <r>
      <rPr>
        <sz val="11"/>
        <color theme="1"/>
        <rFont val="Arial"/>
      </rPr>
      <t>Outreach Services Details (Include Type of Outreach Activity)</t>
    </r>
  </si>
  <si>
    <t xml:space="preserve">TAB:  Events Attended Provided </t>
  </si>
  <si>
    <t xml:space="preserve">1A:  </t>
  </si>
  <si>
    <t>Grantee - Program Information - will populate to  other tabs  - Any updates will need to be made on the tab</t>
  </si>
  <si>
    <t>Columns BC</t>
  </si>
  <si>
    <t xml:space="preserve">Date of Event </t>
  </si>
  <si>
    <t>Columns D-M</t>
  </si>
  <si>
    <t xml:space="preserve">Events Attended Provided ( (Select from drop down box) </t>
  </si>
  <si>
    <t>Columns N-V</t>
  </si>
  <si>
    <t xml:space="preserve">Name of Training attended, Training Provided, Cross Planning Initiative, Outreach Acitvity, Other (list), etc. </t>
  </si>
  <si>
    <t>W-Y</t>
  </si>
  <si>
    <t xml:space="preserve">Number of Program Staff (from the program) attending participating </t>
  </si>
  <si>
    <t>Z-AB</t>
  </si>
  <si>
    <t xml:space="preserve">Number of Others (outside of Program) attending participating </t>
  </si>
  <si>
    <t>AC-AK</t>
  </si>
  <si>
    <t xml:space="preserve">NOTES </t>
  </si>
  <si>
    <t xml:space="preserve">TAB: Consumer Satisfaction Information </t>
  </si>
  <si>
    <t>05.   Consumer Satisfaction Information –</t>
  </si>
  <si>
    <r>
      <rPr>
        <sz val="11"/>
        <color theme="1"/>
        <rFont val="Noto Sans Symbols"/>
      </rPr>
      <t>ü</t>
    </r>
    <r>
      <rPr>
        <sz val="7"/>
        <color theme="1"/>
        <rFont val="Times New Roman"/>
      </rPr>
      <t xml:space="preserve">  </t>
    </r>
    <r>
      <rPr>
        <sz val="11"/>
        <color theme="1"/>
        <rFont val="Arial"/>
      </rPr>
      <t>List as information is obtained through surveys, interviews, focus groups or other venues</t>
    </r>
  </si>
  <si>
    <r>
      <rPr>
        <sz val="11"/>
        <color theme="1"/>
        <rFont val="Noto Sans Symbols"/>
      </rPr>
      <t>ü</t>
    </r>
    <r>
      <rPr>
        <sz val="7"/>
        <color theme="1"/>
        <rFont val="Times New Roman"/>
      </rPr>
      <t xml:space="preserve">  </t>
    </r>
    <r>
      <rPr>
        <sz val="11"/>
        <color theme="1"/>
        <rFont val="Arial"/>
      </rPr>
      <t>Consumer Satisfaction Details/Notes:  List results</t>
    </r>
  </si>
  <si>
    <t>#</t>
  </si>
  <si>
    <t xml:space="preserve">Month Being Reported </t>
  </si>
  <si>
    <t>Client Internal ID</t>
  </si>
  <si>
    <t>First Time Applicant</t>
  </si>
  <si>
    <t>REGION 1</t>
  </si>
  <si>
    <t>REGION 2</t>
  </si>
  <si>
    <t>REGION 3</t>
  </si>
  <si>
    <t>REGION 4</t>
  </si>
  <si>
    <t>REGION 5</t>
  </si>
  <si>
    <t>REGION 6</t>
  </si>
  <si>
    <t>Age</t>
  </si>
  <si>
    <t>Race</t>
  </si>
  <si>
    <t>Hispanic- Latino Origin</t>
  </si>
  <si>
    <t>Gender</t>
  </si>
  <si>
    <t xml:space="preserve">WV Bureau for Behavioral Health  - Family and Community Support Program </t>
  </si>
  <si>
    <t>Fiscal Year</t>
  </si>
  <si>
    <t>(July 1st - June 30th)  V  2022 06 30</t>
  </si>
  <si>
    <r>
      <rPr>
        <b/>
        <sz val="12"/>
        <color theme="0"/>
        <rFont val="Calibri"/>
      </rPr>
      <t>PROGRAM INFORMATION:</t>
    </r>
    <r>
      <rPr>
        <b/>
        <sz val="10"/>
        <color theme="0"/>
        <rFont val="Calibri"/>
      </rPr>
      <t xml:space="preserve"> Information on ROWS 6 through 10 will populate to the other tabs - Any changes, including month being reported, will need to be made on this tab (Initial Info Client Demographic)  - THIS SAME FORM IS DESIGNED TO BE USED FOR THE ENTIRE YEAR - - - - </t>
    </r>
    <r>
      <rPr>
        <b/>
        <sz val="10"/>
        <color rgb="FFE36C09"/>
        <rFont val="Calibri"/>
      </rPr>
      <t>BROWN FONT INDICATES DROP-DOWN BOX</t>
    </r>
  </si>
  <si>
    <r>
      <rPr>
        <b/>
        <sz val="11"/>
        <color theme="1"/>
        <rFont val="Calibri"/>
      </rPr>
      <t xml:space="preserve">Program: </t>
    </r>
    <r>
      <rPr>
        <b/>
        <sz val="9"/>
        <color theme="1"/>
        <rFont val="Calibri"/>
      </rPr>
      <t>(same as on Statement of Work)</t>
    </r>
    <r>
      <rPr>
        <b/>
        <sz val="8"/>
        <color theme="1"/>
        <rFont val="Calibri"/>
      </rPr>
      <t xml:space="preserve">:  </t>
    </r>
  </si>
  <si>
    <t xml:space="preserve">Family and Community Support Program </t>
  </si>
  <si>
    <t>Grantee Name:</t>
  </si>
  <si>
    <t>Formal Name listed on the Grant</t>
  </si>
  <si>
    <r>
      <rPr>
        <b/>
        <sz val="11"/>
        <color theme="1"/>
        <rFont val="Calibri"/>
      </rPr>
      <t xml:space="preserve">Name of Program (Region)  </t>
    </r>
    <r>
      <rPr>
        <b/>
        <sz val="9"/>
        <color theme="1"/>
        <rFont val="Calibri"/>
      </rPr>
      <t>(given by Grantee)</t>
    </r>
    <r>
      <rPr>
        <b/>
        <sz val="8"/>
        <color theme="1"/>
        <rFont val="Calibri"/>
      </rPr>
      <t>:</t>
    </r>
  </si>
  <si>
    <t xml:space="preserve">Region </t>
  </si>
  <si>
    <t>Contact Name(s):</t>
  </si>
  <si>
    <t>xx</t>
  </si>
  <si>
    <t xml:space="preserve">Physical Address (location) of Program: </t>
  </si>
  <si>
    <t>123 Anywhere Street. Anywhere, WV 00000</t>
  </si>
  <si>
    <t xml:space="preserve">Contact Phone(s): </t>
  </si>
  <si>
    <t>xxx</t>
  </si>
  <si>
    <r>
      <rPr>
        <sz val="11"/>
        <color theme="1"/>
        <rFont val="Calibri"/>
      </rPr>
      <t xml:space="preserve">Grant Number: </t>
    </r>
    <r>
      <rPr>
        <sz val="8"/>
        <color theme="1"/>
        <rFont val="Calibri"/>
      </rPr>
      <t xml:space="preserve"> (On grant document) </t>
    </r>
    <r>
      <rPr>
        <sz val="11"/>
        <color theme="1"/>
        <rFont val="Calibri"/>
      </rPr>
      <t xml:space="preserve"> </t>
    </r>
  </si>
  <si>
    <t>G22</t>
  </si>
  <si>
    <t xml:space="preserve">Month Being Reported: (Month/Year) </t>
  </si>
  <si>
    <t>July</t>
  </si>
  <si>
    <r>
      <rPr>
        <sz val="11"/>
        <color theme="1"/>
        <rFont val="Calibri"/>
      </rPr>
      <t xml:space="preserve">Program Code: </t>
    </r>
    <r>
      <rPr>
        <sz val="8"/>
        <color theme="1"/>
        <rFont val="Calibri"/>
      </rPr>
      <t xml:space="preserve">(Statement of Work or Targeted Fund Budget) </t>
    </r>
  </si>
  <si>
    <t>DEMOGRAPHIC INFORMATION</t>
  </si>
  <si>
    <t xml:space="preserve">CLIENT INFORMATION </t>
  </si>
  <si>
    <r>
      <rPr>
        <b/>
        <sz val="14"/>
        <color theme="0"/>
        <rFont val="Calibri"/>
      </rPr>
      <t xml:space="preserve">SELECT </t>
    </r>
    <r>
      <rPr>
        <b/>
        <u/>
        <sz val="14"/>
        <color theme="0"/>
        <rFont val="Calibri"/>
      </rPr>
      <t>ONLY</t>
    </r>
    <r>
      <rPr>
        <b/>
        <sz val="14"/>
        <color theme="0"/>
        <rFont val="Calibri"/>
      </rPr>
      <t xml:space="preserve"> FROM COLUMN THAT IS APPLICABLE TO YOUR REGION </t>
    </r>
  </si>
  <si>
    <t>DEMOGRAPHICS</t>
  </si>
  <si>
    <t xml:space="preserve">Diagnosis Code for FS </t>
  </si>
  <si>
    <t>Support Code for FS</t>
  </si>
  <si>
    <t xml:space="preserve">I&amp;R                       YES   NO </t>
  </si>
  <si>
    <r>
      <rPr>
        <b/>
        <sz val="11"/>
        <color theme="0"/>
        <rFont val="Calibri"/>
      </rPr>
      <t xml:space="preserve">Flex Funds </t>
    </r>
    <r>
      <rPr>
        <b/>
        <u/>
        <sz val="11"/>
        <color theme="0"/>
        <rFont val="Calibri"/>
      </rPr>
      <t xml:space="preserve">Requested </t>
    </r>
    <r>
      <rPr>
        <b/>
        <sz val="11"/>
        <color theme="0"/>
        <rFont val="Calibri"/>
      </rPr>
      <t>During Month</t>
    </r>
  </si>
  <si>
    <t xml:space="preserve">Family Contributions During Month </t>
  </si>
  <si>
    <t>FLEX FUNDS RETURNED BY THE CLIENT, ETC.</t>
  </si>
  <si>
    <t>Additional Resources Generated during the Month</t>
  </si>
  <si>
    <r>
      <rPr>
        <b/>
        <sz val="11"/>
        <color rgb="FFFF0000"/>
        <rFont val="Calibri"/>
      </rPr>
      <t xml:space="preserve">Total Flex Funds </t>
    </r>
    <r>
      <rPr>
        <b/>
        <u/>
        <sz val="11"/>
        <color rgb="FFFF0000"/>
        <rFont val="Calibri"/>
      </rPr>
      <t>Denied</t>
    </r>
    <r>
      <rPr>
        <b/>
        <sz val="11"/>
        <color rgb="FFFF0000"/>
        <rFont val="Calibri"/>
      </rPr>
      <t xml:space="preserve"> During the Month</t>
    </r>
  </si>
  <si>
    <t>Exceeded Allowable Amount</t>
  </si>
  <si>
    <r>
      <rPr>
        <b/>
        <sz val="11"/>
        <color theme="1"/>
        <rFont val="Calibri"/>
      </rPr>
      <t xml:space="preserve">Total Flex Funds </t>
    </r>
    <r>
      <rPr>
        <b/>
        <u/>
        <sz val="11"/>
        <color theme="1"/>
        <rFont val="Calibri"/>
      </rPr>
      <t xml:space="preserve">Approved </t>
    </r>
    <r>
      <rPr>
        <b/>
        <sz val="11"/>
        <color theme="1"/>
        <rFont val="Calibri"/>
      </rPr>
      <t xml:space="preserve">During the Month </t>
    </r>
  </si>
  <si>
    <t>Need Met  YES NO*</t>
  </si>
  <si>
    <t>Total Amount       FS</t>
  </si>
  <si>
    <t xml:space="preserve">Note Section </t>
  </si>
  <si>
    <t xml:space="preserve">SUMMARY </t>
  </si>
  <si>
    <t xml:space="preserve">GRANT FUNDS AWARDED TO PROGRAM - EXPENDITURES OF PROGRAM </t>
  </si>
  <si>
    <t>TOTAL FUNDS ALLOCATED -  BEGINNING OF YEAR (July 1) INCLUDE ANY  CHANGE ORDERS THROUGHOUT YEAR</t>
  </si>
  <si>
    <r>
      <rPr>
        <b/>
        <sz val="12"/>
        <color theme="0"/>
        <rFont val="Calibri"/>
      </rPr>
      <t>PROGRAM INFORMATION:</t>
    </r>
    <r>
      <rPr>
        <b/>
        <sz val="14"/>
        <color theme="0"/>
        <rFont val="Calibri"/>
      </rPr>
      <t xml:space="preserve"> </t>
    </r>
    <r>
      <rPr>
        <b/>
        <sz val="10"/>
        <color theme="0"/>
        <rFont val="Calibri"/>
      </rPr>
      <t xml:space="preserve">Information on ROWS 6 through 10 will populate to the other tabs - Any changes, including month being reported, will need to be made on the Initial Info CLient Demographic tab  - THIS SAME FORM IS DESIGNED TO BE USED FOR THE ENTIRE YEAR - - - - </t>
    </r>
    <r>
      <rPr>
        <b/>
        <sz val="10"/>
        <color rgb="FF974806"/>
        <rFont val="Calibri"/>
      </rPr>
      <t>BROWN FONT INDICATES DROP-DOWN BOX</t>
    </r>
  </si>
  <si>
    <t>GRANT FUNDS AT BEGINNING OF FISCAL YEAR</t>
  </si>
  <si>
    <t xml:space="preserve">Program: (same as on Statement of Work):  </t>
  </si>
  <si>
    <t xml:space="preserve">GRANT FUNDS THROUGH CHANGE ORDER: </t>
  </si>
  <si>
    <t>Name of Program (Region)  (given by Grantee):</t>
  </si>
  <si>
    <t>TOTAL GRANT FUNDS AWARDED FOR FCS:</t>
  </si>
  <si>
    <t>SUPPORT CATEGORIES FOR FAMILY SUPPORT (FS)</t>
  </si>
  <si>
    <t xml:space="preserve">Grant Number:  (On grant document)  </t>
  </si>
  <si>
    <t>Support Categories - Family Support (FS)</t>
  </si>
  <si>
    <t>Number Served</t>
  </si>
  <si>
    <t>Flex Funds Allocated</t>
  </si>
  <si>
    <t xml:space="preserve">Program Code: (Statement of Work or Targeted Fund Budget) </t>
  </si>
  <si>
    <t xml:space="preserve">ATTENTION:  Diagnosis Codes apply to FS.  If Diagnosis Code applies to FS, complete Support Code for FS (Column E)- </t>
  </si>
  <si>
    <t>Family Support (FS)</t>
  </si>
  <si>
    <t>FS</t>
  </si>
  <si>
    <t>E</t>
  </si>
  <si>
    <t>F</t>
  </si>
  <si>
    <t>G</t>
  </si>
  <si>
    <t>H</t>
  </si>
  <si>
    <t>I</t>
  </si>
  <si>
    <t>J</t>
  </si>
  <si>
    <t xml:space="preserve">I&amp;R                YES   NO </t>
  </si>
  <si>
    <r>
      <rPr>
        <b/>
        <sz val="11"/>
        <color theme="0"/>
        <rFont val="Calibri"/>
      </rPr>
      <t xml:space="preserve">Flex Funds </t>
    </r>
    <r>
      <rPr>
        <b/>
        <u/>
        <sz val="11"/>
        <color theme="0"/>
        <rFont val="Calibri"/>
      </rPr>
      <t xml:space="preserve">Requested </t>
    </r>
    <r>
      <rPr>
        <b/>
        <sz val="11"/>
        <color theme="0"/>
        <rFont val="Calibri"/>
      </rPr>
      <t>During Month</t>
    </r>
  </si>
  <si>
    <r>
      <rPr>
        <b/>
        <sz val="11"/>
        <color rgb="FFFF0000"/>
        <rFont val="Calibri"/>
      </rPr>
      <t xml:space="preserve">Total Flex Funds </t>
    </r>
    <r>
      <rPr>
        <b/>
        <u/>
        <sz val="11"/>
        <color rgb="FFFF0000"/>
        <rFont val="Calibri"/>
      </rPr>
      <t>Denied</t>
    </r>
    <r>
      <rPr>
        <b/>
        <sz val="11"/>
        <color rgb="FFFF0000"/>
        <rFont val="Calibri"/>
      </rPr>
      <t xml:space="preserve"> During the Month</t>
    </r>
  </si>
  <si>
    <r>
      <rPr>
        <b/>
        <sz val="11"/>
        <color theme="1"/>
        <rFont val="Calibri"/>
      </rPr>
      <t xml:space="preserve">Total Flex Funds </t>
    </r>
    <r>
      <rPr>
        <b/>
        <u/>
        <sz val="11"/>
        <color theme="1"/>
        <rFont val="Calibri"/>
      </rPr>
      <t xml:space="preserve">Approved </t>
    </r>
    <r>
      <rPr>
        <b/>
        <sz val="11"/>
        <color theme="1"/>
        <rFont val="Calibri"/>
      </rPr>
      <t xml:space="preserve">During the Month </t>
    </r>
  </si>
  <si>
    <t>x</t>
  </si>
  <si>
    <t>Therapy and Training</t>
  </si>
  <si>
    <t>TOTAL - Family Support (FS)</t>
  </si>
  <si>
    <t>BALANCE</t>
  </si>
  <si>
    <t>Date</t>
  </si>
  <si>
    <t>Type of Event [Attending/Providing / Presenting, etc.]  If Other Selected List in Column K-O)</t>
  </si>
  <si>
    <t>Note Section for Column D-J</t>
  </si>
  <si>
    <t>Name of Training Attended,  Training Provided,  Cross Planning Initiative,  Outreach Activity, Other {List} etc.</t>
  </si>
  <si>
    <t>Number of Program staff Attending - Participating</t>
  </si>
  <si>
    <t>Number of others (outside of Program) participating</t>
  </si>
  <si>
    <t>NOTES</t>
  </si>
  <si>
    <r>
      <rPr>
        <b/>
        <sz val="11"/>
        <color theme="1"/>
        <rFont val="Calibri"/>
      </rPr>
      <t xml:space="preserve">Program : </t>
    </r>
    <r>
      <rPr>
        <b/>
        <sz val="8"/>
        <color theme="1"/>
        <rFont val="Calibri"/>
      </rPr>
      <t xml:space="preserve">(same as on Statement of Work):  </t>
    </r>
  </si>
  <si>
    <t>Agency Name:</t>
  </si>
  <si>
    <t xml:space="preserve">Grant Number: </t>
  </si>
  <si>
    <r>
      <rPr>
        <b/>
        <sz val="11"/>
        <color rgb="FF0070C0"/>
        <rFont val="Calibri"/>
      </rPr>
      <t xml:space="preserve">Month Being Reported: (Month/Year) </t>
    </r>
    <r>
      <rPr>
        <b/>
        <sz val="8"/>
        <color rgb="FF0070C0"/>
        <rFont val="Calibri"/>
      </rPr>
      <t>[will populate]</t>
    </r>
  </si>
  <si>
    <t>Program Code:</t>
  </si>
  <si>
    <r>
      <rPr>
        <b/>
        <sz val="11"/>
        <color theme="0"/>
        <rFont val="Calibri"/>
      </rPr>
      <t xml:space="preserve">Information on ROWS 4, 5, 6, 7 and 8  will populate from BaseInformationSETUP - Any changes on the above information will need to be made on the tab (BaseInformationSETUP)  -                                                                                                                                                                                                                                                  THIS SAME FORM IS DESIGNED TO BE USED FOR THE ENTIRE YEAR  </t>
    </r>
    <r>
      <rPr>
        <b/>
        <sz val="11"/>
        <color rgb="FFFABF8F"/>
        <rFont val="Calibri"/>
      </rPr>
      <t xml:space="preserve">BROWN FONT INDICATES DROP-DOWN BOX  </t>
    </r>
  </si>
  <si>
    <r>
      <rPr>
        <b/>
        <sz val="10"/>
        <color theme="1"/>
        <rFont val="Calibri"/>
      </rPr>
      <t>(1)</t>
    </r>
    <r>
      <rPr>
        <sz val="10"/>
        <color theme="1"/>
        <rFont val="Calibri"/>
      </rPr>
      <t xml:space="preserve">  </t>
    </r>
    <r>
      <rPr>
        <b/>
        <u/>
        <sz val="10"/>
        <color theme="1"/>
        <rFont val="Calibri"/>
      </rPr>
      <t xml:space="preserve">Training Attended: </t>
    </r>
    <r>
      <rPr>
        <sz val="10"/>
        <color theme="1"/>
        <rFont val="Calibri"/>
      </rPr>
      <t xml:space="preserve"> Training attended by staff who work in the Program                                                                                                                                                                                                                                                                                                                                                                                                                                                                                                 </t>
    </r>
    <r>
      <rPr>
        <b/>
        <sz val="10"/>
        <color theme="1"/>
        <rFont val="Calibri"/>
      </rPr>
      <t>(2)</t>
    </r>
    <r>
      <rPr>
        <sz val="10"/>
        <color theme="1"/>
        <rFont val="Calibri"/>
      </rPr>
      <t xml:space="preserve">  </t>
    </r>
    <r>
      <rPr>
        <b/>
        <u/>
        <sz val="10"/>
        <color theme="1"/>
        <rFont val="Calibri"/>
      </rPr>
      <t>Training Provided:</t>
    </r>
    <r>
      <rPr>
        <b/>
        <sz val="10"/>
        <color theme="1"/>
        <rFont val="Calibri"/>
      </rPr>
      <t xml:space="preserve"> </t>
    </r>
    <r>
      <rPr>
        <sz val="10"/>
        <color theme="1"/>
        <rFont val="Calibri"/>
      </rPr>
      <t xml:space="preserve">   Training Provided by the  Program                                                                                                                                                                                                                                                                                                                                                                                                                                                                                                            </t>
    </r>
    <r>
      <rPr>
        <b/>
        <sz val="10"/>
        <color theme="1"/>
        <rFont val="Calibri"/>
      </rPr>
      <t>(3)</t>
    </r>
    <r>
      <rPr>
        <sz val="10"/>
        <color theme="1"/>
        <rFont val="Calibri"/>
      </rPr>
      <t xml:space="preserve"> </t>
    </r>
    <r>
      <rPr>
        <b/>
        <u/>
        <sz val="10"/>
        <color theme="1"/>
        <rFont val="Calibri"/>
      </rPr>
      <t xml:space="preserve"> Cross Planning Initiatives: </t>
    </r>
    <r>
      <rPr>
        <sz val="9"/>
        <color theme="1"/>
        <rFont val="Calibri"/>
      </rPr>
      <t>(partnering/multi-system collaborative) initiatives, service activities implemented with other sectors  (e.g. FRN Meetings, Community Collaboratives, Regional Summits, RYSC Team, Regional Clinical Review Team{RCRT}, Local Task Forces)</t>
    </r>
    <r>
      <rPr>
        <sz val="10"/>
        <color theme="1"/>
        <rFont val="Calibri"/>
      </rPr>
      <t xml:space="preserve">                                                                                                                                                                                                                                                                                                                                                                                                                                                                                                                                                        </t>
    </r>
    <r>
      <rPr>
        <b/>
        <sz val="10"/>
        <color theme="1"/>
        <rFont val="Calibri"/>
      </rPr>
      <t xml:space="preserve">(4) </t>
    </r>
    <r>
      <rPr>
        <sz val="10"/>
        <color theme="1"/>
        <rFont val="Calibri"/>
      </rPr>
      <t xml:space="preserve"> </t>
    </r>
    <r>
      <rPr>
        <b/>
        <u/>
        <sz val="10"/>
        <color theme="1"/>
        <rFont val="Calibri"/>
      </rPr>
      <t xml:space="preserve">Outreach Activities: </t>
    </r>
    <r>
      <rPr>
        <sz val="9"/>
        <color theme="1"/>
        <rFont val="Calibri"/>
      </rPr>
      <t xml:space="preserve">to the general community (Community Awareness and Engagement ) (e.g. Resource Fairs, Community Presentations)                                                                                                                                                                                                                                                                                                                                                                                                       </t>
    </r>
    <r>
      <rPr>
        <b/>
        <sz val="9"/>
        <color theme="1"/>
        <rFont val="Calibri"/>
      </rPr>
      <t>(5)</t>
    </r>
    <r>
      <rPr>
        <sz val="9"/>
        <color theme="1"/>
        <rFont val="Calibri"/>
      </rPr>
      <t xml:space="preserve">  </t>
    </r>
    <r>
      <rPr>
        <b/>
        <u/>
        <sz val="9"/>
        <color theme="1"/>
        <rFont val="Calibri"/>
      </rPr>
      <t xml:space="preserve">Other (list) : </t>
    </r>
    <r>
      <rPr>
        <sz val="9"/>
        <color theme="1"/>
        <rFont val="Calibri"/>
      </rPr>
      <t xml:space="preserve"> Does not fit into any of the above categories - Please Describe event in Note Section (Column D-J) </t>
    </r>
  </si>
  <si>
    <r>
      <rPr>
        <b/>
        <sz val="11"/>
        <color rgb="FF974806"/>
        <rFont val="Calibri"/>
      </rPr>
      <t xml:space="preserve">Type of Event [Attending/Providing / Presenting, etc.]                              </t>
    </r>
    <r>
      <rPr>
        <b/>
        <sz val="8"/>
        <color rgb="FF974806"/>
        <rFont val="Calibri"/>
      </rPr>
      <t xml:space="preserve">                        If Other Selected List in Column K-O)</t>
    </r>
  </si>
  <si>
    <r>
      <rPr>
        <b/>
        <sz val="8"/>
        <color theme="1"/>
        <rFont val="Calibri"/>
      </rPr>
      <t>Number of Program staff</t>
    </r>
    <r>
      <rPr>
        <b/>
        <sz val="9"/>
        <color theme="1"/>
        <rFont val="Calibri"/>
      </rPr>
      <t xml:space="preserve"> Attending - Participating</t>
    </r>
  </si>
  <si>
    <t>00/00/0000</t>
  </si>
  <si>
    <t>Month</t>
  </si>
  <si>
    <t>YEAR</t>
  </si>
  <si>
    <t># Surveys Conducted</t>
  </si>
  <si>
    <t># Participated in Surveys</t>
  </si>
  <si>
    <t># Interviews Conducted</t>
  </si>
  <si>
    <t># Participated in Interviews</t>
  </si>
  <si>
    <t># Focus Groups Conducted</t>
  </si>
  <si>
    <t># Participated in Focus Groups</t>
  </si>
  <si>
    <r>
      <rPr>
        <sz val="10"/>
        <color theme="0"/>
        <rFont val="Calibri"/>
      </rPr>
      <t xml:space="preserve"># Other                </t>
    </r>
    <r>
      <rPr>
        <sz val="8"/>
        <color theme="0"/>
        <rFont val="Calibri"/>
      </rPr>
      <t>(Give Description of Other)</t>
    </r>
  </si>
  <si>
    <t xml:space="preserve">Note Section for Column M </t>
  </si>
  <si>
    <t># Participated</t>
  </si>
  <si>
    <t xml:space="preserve">Aggregate results of feedback received </t>
  </si>
  <si>
    <r>
      <rPr>
        <b/>
        <sz val="11"/>
        <color theme="1"/>
        <rFont val="Calibri"/>
      </rPr>
      <t xml:space="preserve">Program : </t>
    </r>
    <r>
      <rPr>
        <b/>
        <sz val="8"/>
        <color theme="1"/>
        <rFont val="Calibri"/>
      </rPr>
      <t xml:space="preserve">(same as on Statement of Work):  </t>
    </r>
  </si>
  <si>
    <t xml:space="preserve"> V 2021 05 01 REVISED 2022 06 15</t>
  </si>
  <si>
    <r>
      <rPr>
        <b/>
        <sz val="11"/>
        <color rgb="FF0070C0"/>
        <rFont val="Calibri"/>
      </rPr>
      <t xml:space="preserve">Month Being Reported: (Month/Year) </t>
    </r>
    <r>
      <rPr>
        <b/>
        <sz val="8"/>
        <color rgb="FF0070C0"/>
        <rFont val="Calibri"/>
      </rPr>
      <t>[will populate]</t>
    </r>
  </si>
  <si>
    <t>The  information on rows 3 - 7 will populate from MonthlyData SETUP tab - Any changes will need to be made on the Initial Info Client Demographic  tab</t>
  </si>
  <si>
    <r>
      <rPr>
        <sz val="10"/>
        <color theme="0"/>
        <rFont val="Calibri"/>
      </rPr>
      <t xml:space="preserve"># Other                </t>
    </r>
    <r>
      <rPr>
        <sz val="8"/>
        <color theme="0"/>
        <rFont val="Calibri"/>
      </rPr>
      <t>(Give Description of Other)</t>
    </r>
  </si>
  <si>
    <t xml:space="preserve">Aug </t>
  </si>
  <si>
    <t>Sept</t>
  </si>
  <si>
    <t>Oct</t>
  </si>
  <si>
    <t>Nov</t>
  </si>
  <si>
    <t>Dec</t>
  </si>
  <si>
    <t>Jan</t>
  </si>
  <si>
    <t>Feb</t>
  </si>
  <si>
    <t>Mar</t>
  </si>
  <si>
    <t>April</t>
  </si>
  <si>
    <t>May</t>
  </si>
  <si>
    <t>June</t>
  </si>
  <si>
    <t>TOTAL</t>
  </si>
  <si>
    <r>
      <rPr>
        <b/>
        <sz val="11"/>
        <color theme="1"/>
        <rFont val="Calibri"/>
      </rPr>
      <t xml:space="preserve">Program : </t>
    </r>
    <r>
      <rPr>
        <b/>
        <sz val="8"/>
        <color theme="1"/>
        <rFont val="Calibri"/>
      </rPr>
      <t xml:space="preserve">(same as on Statement of Work):  </t>
    </r>
  </si>
  <si>
    <r>
      <rPr>
        <b/>
        <sz val="11"/>
        <color theme="1"/>
        <rFont val="Calibri"/>
      </rPr>
      <t xml:space="preserve">Name of Program </t>
    </r>
    <r>
      <rPr>
        <b/>
        <sz val="8"/>
        <color theme="1"/>
        <rFont val="Calibri"/>
      </rPr>
      <t xml:space="preserve"> (given by Agency):</t>
    </r>
  </si>
  <si>
    <r>
      <rPr>
        <b/>
        <sz val="11"/>
        <color rgb="FF0070C0"/>
        <rFont val="Calibri"/>
      </rPr>
      <t xml:space="preserve">Month Being Reported: (Month/Year) </t>
    </r>
    <r>
      <rPr>
        <b/>
        <sz val="8"/>
        <color rgb="FF0070C0"/>
        <rFont val="Calibri"/>
      </rPr>
      <t>[will populate]</t>
    </r>
  </si>
  <si>
    <t>The  information on rows 3 - 7 will populate from MonthlyData SETUP tab - Any changes will need to be made on the MonthlyData SETUP tab</t>
  </si>
  <si>
    <t xml:space="preserve"> Summary of Data </t>
  </si>
  <si>
    <t>MONTHLY TOTALS - YEAR TO DATE</t>
  </si>
  <si>
    <t>COUNTIES</t>
  </si>
  <si>
    <t>Description</t>
  </si>
  <si>
    <t>FS COUNT</t>
  </si>
  <si>
    <t>TOTAL COUNT</t>
  </si>
  <si>
    <t>Region</t>
  </si>
  <si>
    <t>County</t>
  </si>
  <si>
    <t>CES</t>
  </si>
  <si>
    <r>
      <rPr>
        <b/>
        <sz val="10"/>
        <color theme="1"/>
        <rFont val="Calibri"/>
      </rPr>
      <t># of Support Requests</t>
    </r>
    <r>
      <rPr>
        <b/>
        <sz val="8"/>
        <color theme="1"/>
        <rFont val="Calibri"/>
      </rPr>
      <t xml:space="preserve"> (Applications) </t>
    </r>
    <r>
      <rPr>
        <b/>
        <sz val="10"/>
        <color theme="1"/>
        <rFont val="Calibri"/>
      </rPr>
      <t>Received:</t>
    </r>
  </si>
  <si>
    <t>AB</t>
  </si>
  <si>
    <t>AC</t>
  </si>
  <si>
    <t>AD</t>
  </si>
  <si>
    <t>AE</t>
  </si>
  <si>
    <t>AF</t>
  </si>
  <si>
    <t>AG</t>
  </si>
  <si>
    <t xml:space="preserve"># of New (first time) applicants:  </t>
  </si>
  <si>
    <t>Brooke</t>
  </si>
  <si>
    <t>Region 1</t>
  </si>
  <si>
    <t>Region 2</t>
  </si>
  <si>
    <t>Region 3</t>
  </si>
  <si>
    <t>Region 4</t>
  </si>
  <si>
    <t>Region 5</t>
  </si>
  <si>
    <t xml:space="preserve">Region 6 </t>
  </si>
  <si>
    <t xml:space="preserve"># of Requests Approved: </t>
  </si>
  <si>
    <t>Hancock</t>
  </si>
  <si>
    <t>Berkeley</t>
  </si>
  <si>
    <t>Calhoun</t>
  </si>
  <si>
    <t>Barbour</t>
  </si>
  <si>
    <t>Boone</t>
  </si>
  <si>
    <t>Fayette</t>
  </si>
  <si>
    <t># of Requests Denied:</t>
  </si>
  <si>
    <t>Marshall</t>
  </si>
  <si>
    <t>Grant</t>
  </si>
  <si>
    <t>Jackson</t>
  </si>
  <si>
    <t>Braxton</t>
  </si>
  <si>
    <t>Cabell</t>
  </si>
  <si>
    <t>Greenbrier</t>
  </si>
  <si>
    <t># of Exceeding Allocated Amount</t>
  </si>
  <si>
    <t>Ohio</t>
  </si>
  <si>
    <t>Hampshire</t>
  </si>
  <si>
    <t>Pleasants</t>
  </si>
  <si>
    <t>Doddridge</t>
  </si>
  <si>
    <t>Clay</t>
  </si>
  <si>
    <t>McDowell</t>
  </si>
  <si>
    <t># of Requests Receiving Flex Funds</t>
  </si>
  <si>
    <t>Wetzel</t>
  </si>
  <si>
    <t>Hardy</t>
  </si>
  <si>
    <t>Ritchie</t>
  </si>
  <si>
    <t>Gilmer</t>
  </si>
  <si>
    <t>Kanawha</t>
  </si>
  <si>
    <t>Mercer</t>
  </si>
  <si>
    <r>
      <rPr>
        <b/>
        <sz val="10"/>
        <color theme="1"/>
        <rFont val="Calibri"/>
      </rPr>
      <t># of Requests Served Without Flex Funds:</t>
    </r>
  </si>
  <si>
    <t>Jefferson</t>
  </si>
  <si>
    <t>Roane</t>
  </si>
  <si>
    <t>Harrison</t>
  </si>
  <si>
    <t>Lincoln</t>
  </si>
  <si>
    <t>Monroe</t>
  </si>
  <si>
    <t>Mineral</t>
  </si>
  <si>
    <t>Tyler</t>
  </si>
  <si>
    <t>Lewis</t>
  </si>
  <si>
    <t>Logan</t>
  </si>
  <si>
    <t>Nicholas</t>
  </si>
  <si>
    <t>Morgan</t>
  </si>
  <si>
    <t>Wirt</t>
  </si>
  <si>
    <t>Marion</t>
  </si>
  <si>
    <t>Mason</t>
  </si>
  <si>
    <t>Pocahontas</t>
  </si>
  <si>
    <t>Pendleton</t>
  </si>
  <si>
    <t>Wood</t>
  </si>
  <si>
    <t>Monongalia</t>
  </si>
  <si>
    <t>Mingo</t>
  </si>
  <si>
    <t>Raleigh</t>
  </si>
  <si>
    <t>Preston</t>
  </si>
  <si>
    <t>Putnam</t>
  </si>
  <si>
    <t>Summers</t>
  </si>
  <si>
    <t>Randolph</t>
  </si>
  <si>
    <t>Wayne</t>
  </si>
  <si>
    <t>Webster</t>
  </si>
  <si>
    <t>Taylor</t>
  </si>
  <si>
    <t>Wyoming</t>
  </si>
  <si>
    <t>Tucker</t>
  </si>
  <si>
    <t>FS DIAGNOSIS</t>
  </si>
  <si>
    <t>Ages</t>
  </si>
  <si>
    <t>Upshur</t>
  </si>
  <si>
    <t>Autism Spectrum Disorder</t>
  </si>
  <si>
    <t>Age 12 and under</t>
  </si>
  <si>
    <t>Cerebral Palsy</t>
  </si>
  <si>
    <t>Age 13-17</t>
  </si>
  <si>
    <t>Developmental Delay</t>
  </si>
  <si>
    <t>Age 18 -20</t>
  </si>
  <si>
    <t>Downs Syndrome</t>
  </si>
  <si>
    <t>Age 21-24</t>
  </si>
  <si>
    <t>Hearing Impaired</t>
  </si>
  <si>
    <t>Age 25-44</t>
  </si>
  <si>
    <t>Intellectual Disability</t>
  </si>
  <si>
    <t>Age 45-64</t>
  </si>
  <si>
    <t>Other Developmental Disability</t>
  </si>
  <si>
    <t>Age 65 -74</t>
  </si>
  <si>
    <t>Traumatic Brain Injury</t>
  </si>
  <si>
    <t>Age 75 and older</t>
  </si>
  <si>
    <t>Visually Impaired</t>
  </si>
  <si>
    <t>Total Individuals</t>
  </si>
  <si>
    <t>TOTAL FS DIAGNOSES</t>
  </si>
  <si>
    <t>I&amp;R</t>
  </si>
  <si>
    <t>YES</t>
  </si>
  <si>
    <t>NO</t>
  </si>
  <si>
    <t>Total I&amp;R</t>
  </si>
  <si>
    <t>TOTAL FS  DIAGNOSES</t>
  </si>
  <si>
    <t xml:space="preserve">NEEDS MET </t>
  </si>
  <si>
    <t>RACE</t>
  </si>
  <si>
    <t>African American / Black</t>
  </si>
  <si>
    <t>American Indian / Alaskan Native</t>
  </si>
  <si>
    <t>Total Needs MET</t>
  </si>
  <si>
    <t xml:space="preserve">Asian </t>
  </si>
  <si>
    <t>More than one race reported</t>
  </si>
  <si>
    <t>Native Hawaiian/Pacific</t>
  </si>
  <si>
    <t>GENDER</t>
  </si>
  <si>
    <t>White - Caucasian</t>
  </si>
  <si>
    <t>Female</t>
  </si>
  <si>
    <t xml:space="preserve">Unknown </t>
  </si>
  <si>
    <t>Male</t>
  </si>
  <si>
    <t xml:space="preserve">Total Gender </t>
  </si>
  <si>
    <t>Hispanic/Latino Origin</t>
  </si>
  <si>
    <t>Not Hispanic or Latino</t>
  </si>
  <si>
    <t xml:space="preserve">Hispanic / Latino </t>
  </si>
  <si>
    <t>White</t>
  </si>
  <si>
    <t>Native Hawaiian/Pacific Islander</t>
  </si>
  <si>
    <t>Asian</t>
  </si>
  <si>
    <t>American Indian / Alaska Native</t>
  </si>
  <si>
    <t>Unknown</t>
  </si>
  <si>
    <t>Hispanic or Latino</t>
  </si>
  <si>
    <t>Origin Unknown</t>
  </si>
  <si>
    <t>ETHNICITY</t>
  </si>
  <si>
    <t>M</t>
  </si>
  <si>
    <t>1st Time Applicants FS</t>
  </si>
  <si>
    <t>DENIED ALL or PART OF FUNDS FS</t>
  </si>
  <si>
    <t>Exceeded Allowable Amount  FS</t>
  </si>
  <si>
    <t>Served without Flex Funds FS</t>
  </si>
  <si>
    <t xml:space="preserve">Events Attended Provided </t>
  </si>
  <si>
    <t xml:space="preserve">TYPE OF EVENT </t>
  </si>
  <si>
    <t xml:space="preserve">Program Staff Attending/ Participating </t>
  </si>
  <si>
    <t xml:space="preserve">Others Attending Particpating </t>
  </si>
  <si>
    <t xml:space="preserve">TOTAL </t>
  </si>
  <si>
    <t>Training Attended</t>
  </si>
  <si>
    <t>Training Provided</t>
  </si>
  <si>
    <t>Cross Planning Initiative</t>
  </si>
  <si>
    <t>Outreach Activity</t>
  </si>
  <si>
    <t>Other (List)</t>
  </si>
  <si>
    <t>Not sure if there is anything you can fix about this but I attached where I did two</t>
  </si>
  <si>
    <t>In Column L the first line 14 I had to use a negative sign to get it to total right amount  </t>
  </si>
  <si>
    <t>Second  line 15 if I use just the amount it subtracts it from the total.  Column L should add to the total as this is if the committee approves more than requested such as if item went up since application submitted.  </t>
  </si>
  <si>
    <t>does that make sense?</t>
  </si>
  <si>
    <r>
      <rPr>
        <b/>
        <sz val="11"/>
        <color theme="1"/>
        <rFont val="Calibri"/>
      </rPr>
      <t xml:space="preserve">Program : </t>
    </r>
    <r>
      <rPr>
        <b/>
        <sz val="8"/>
        <color theme="1"/>
        <rFont val="Calibri"/>
      </rPr>
      <t xml:space="preserve">(same as on Statement of Work):  </t>
    </r>
  </si>
  <si>
    <r>
      <rPr>
        <b/>
        <sz val="11"/>
        <color theme="1"/>
        <rFont val="Calibri"/>
      </rPr>
      <t xml:space="preserve">Name of Program </t>
    </r>
    <r>
      <rPr>
        <b/>
        <sz val="8"/>
        <color theme="1"/>
        <rFont val="Calibri"/>
      </rPr>
      <t xml:space="preserve"> (given by Agency):</t>
    </r>
  </si>
  <si>
    <r>
      <rPr>
        <b/>
        <sz val="11"/>
        <color rgb="FF0070C0"/>
        <rFont val="Calibri"/>
      </rPr>
      <t xml:space="preserve">Month Being Reported: (Month/Year) </t>
    </r>
    <r>
      <rPr>
        <b/>
        <sz val="8"/>
        <color rgb="FF0070C0"/>
        <rFont val="Calibri"/>
      </rPr>
      <t>[will populate]</t>
    </r>
  </si>
  <si>
    <t>FY</t>
  </si>
  <si>
    <t xml:space="preserve">FS DIAGNOSIS </t>
  </si>
  <si>
    <t>CES DIAGNOSIS</t>
  </si>
  <si>
    <t>REGION</t>
  </si>
  <si>
    <t xml:space="preserve">COUNTY </t>
  </si>
  <si>
    <t>I &amp; R</t>
  </si>
  <si>
    <t>Autism, Rhett's Disorder</t>
  </si>
  <si>
    <t>MI</t>
  </si>
  <si>
    <t>African American /Black</t>
  </si>
  <si>
    <t>August</t>
  </si>
  <si>
    <t>SA</t>
  </si>
  <si>
    <t>American Indian Alaskan Native</t>
  </si>
  <si>
    <t>September</t>
  </si>
  <si>
    <t>Developmental Disability</t>
  </si>
  <si>
    <t>October</t>
  </si>
  <si>
    <t xml:space="preserve">Caucasian </t>
  </si>
  <si>
    <t>November</t>
  </si>
  <si>
    <t>December</t>
  </si>
  <si>
    <t>January</t>
  </si>
  <si>
    <t>Native Hawaiian /Other Pacific Islander</t>
  </si>
  <si>
    <t>Head Injury</t>
  </si>
  <si>
    <t>February</t>
  </si>
  <si>
    <t>Visually Impaired, Blind</t>
  </si>
  <si>
    <t>March</t>
  </si>
  <si>
    <t>Attention Deficit, Fetal Alcohol, Attention Deficit, Epilepsy, Seizure Disorder, Hydrocephalic, Muscular Dystrophy, Turrets</t>
  </si>
  <si>
    <t>Hispanic Latino Origin</t>
  </si>
  <si>
    <t>NEED MET</t>
  </si>
  <si>
    <t xml:space="preserve">Hispanic-Latino </t>
  </si>
  <si>
    <t>CES SUPPORT CODE</t>
  </si>
  <si>
    <t>MH</t>
  </si>
  <si>
    <t>Mental Health Disorder</t>
  </si>
  <si>
    <t>SUD</t>
  </si>
  <si>
    <t>Substance Use Disorder</t>
  </si>
  <si>
    <t>July 1 - 31, 2017</t>
  </si>
  <si>
    <t>August 1 - 31, 2017</t>
  </si>
  <si>
    <t>Sept 1 - 30, 2017</t>
  </si>
  <si>
    <t>Oct 1 - 31, 2017</t>
  </si>
  <si>
    <t>Nov 1 - 30, 2017</t>
  </si>
  <si>
    <t>Dec 1 - 31, 2017</t>
  </si>
  <si>
    <t>Jan 1 - 31, 2018</t>
  </si>
  <si>
    <t>Feb 1 - 28, 2018</t>
  </si>
  <si>
    <t>Mar 1 - 31, 2018</t>
  </si>
  <si>
    <t>April 1 - 30, 2018</t>
  </si>
  <si>
    <t>Clothing</t>
  </si>
  <si>
    <t>May 1 - 31, 2018</t>
  </si>
  <si>
    <t>Food</t>
  </si>
  <si>
    <t>June 1 - 30, 2018</t>
  </si>
  <si>
    <t>Housing Security Deposits, Rent, Utilities</t>
  </si>
  <si>
    <t>Medication</t>
  </si>
  <si>
    <t>Other essential commodities to maintain community stability</t>
  </si>
  <si>
    <t>Personal Care Items (such as soap, shampoo, combs/brushes, etc.)</t>
  </si>
  <si>
    <t>Aug</t>
  </si>
  <si>
    <t>Temporary housing including hotel/motel rooms</t>
  </si>
  <si>
    <t xml:space="preserve">Transportation </t>
  </si>
  <si>
    <t>ALL FORMS  MUST BE E-MAILED TO BBHReporting@wv.gov</t>
  </si>
  <si>
    <t xml:space="preserve"> return electronically via -email to BBHReporting@wv.gov by the 25th day of the following month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</si>
</sst>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_(* \(#,##0\);_(* &quot;-&quot;_);_(@_)"/>
    <numFmt numFmtId="44" formatCode="_(&quot;$&quot;* #,##0.00_);_(&quot;$&quot;* \(#,##0.00\);_(&quot;$&quot;* &quot;-&quot;??_);_(@_)"/>
    <numFmt numFmtId="164" formatCode="&quot;$&quot;#,##0.00"/>
  </numFmts>
  <fonts count="84">
    <font>
      <sz val="11"/>
      <color theme="1"/>
      <name val="Calibri"/>
      <scheme val="minor"/>
    </font>
    <font>
      <b/>
      <sz val="11"/>
      <color theme="0"/>
      <name val="Calibri"/>
    </font>
    <font>
      <sz val="11"/>
      <name val="Calibri"/>
    </font>
    <font>
      <sz val="11"/>
      <color theme="1"/>
      <name val="Calibri"/>
    </font>
    <font>
      <sz val="8"/>
      <color theme="1"/>
      <name val="Calibri"/>
    </font>
    <font>
      <sz val="16"/>
      <color rgb="FFFF0000"/>
      <name val="Calibri"/>
    </font>
    <font>
      <b/>
      <sz val="11"/>
      <color theme="1"/>
      <name val="Calibri"/>
    </font>
    <font>
      <b/>
      <sz val="11"/>
      <color theme="1"/>
      <name val="Arial"/>
    </font>
    <font>
      <sz val="11"/>
      <color theme="1"/>
      <name val="Arial"/>
    </font>
    <font>
      <b/>
      <u/>
      <sz val="11"/>
      <color rgb="FFFF0000"/>
      <name val="Arial"/>
    </font>
    <font>
      <b/>
      <u/>
      <sz val="11"/>
      <color rgb="FFFF0000"/>
      <name val="Calibri"/>
    </font>
    <font>
      <sz val="11"/>
      <color theme="1"/>
      <name val="Noto Sans Symbols"/>
    </font>
    <font>
      <sz val="11"/>
      <color rgb="FFFF0000"/>
      <name val="Calibri"/>
    </font>
    <font>
      <b/>
      <sz val="10"/>
      <color theme="1"/>
      <name val="Calibri"/>
    </font>
    <font>
      <sz val="10"/>
      <color theme="1"/>
      <name val="Calibri"/>
    </font>
    <font>
      <b/>
      <sz val="9"/>
      <color theme="1"/>
      <name val="Calibri"/>
    </font>
    <font>
      <sz val="10"/>
      <color theme="1"/>
      <name val="Noto Sans Symbols"/>
    </font>
    <font>
      <b/>
      <sz val="11"/>
      <color rgb="FF974806"/>
      <name val="Calibri"/>
    </font>
    <font>
      <b/>
      <sz val="14"/>
      <color theme="1"/>
      <name val="Calibri"/>
    </font>
    <font>
      <b/>
      <sz val="12"/>
      <color theme="1"/>
      <name val="Calibri"/>
    </font>
    <font>
      <b/>
      <sz val="10"/>
      <color theme="0"/>
      <name val="Calibri"/>
    </font>
    <font>
      <b/>
      <sz val="11"/>
      <color rgb="FFFF0000"/>
      <name val="Calibri"/>
    </font>
    <font>
      <b/>
      <sz val="12"/>
      <color theme="0"/>
      <name val="Calibri"/>
    </font>
    <font>
      <b/>
      <sz val="14"/>
      <color theme="0"/>
      <name val="Calibri"/>
    </font>
    <font>
      <b/>
      <sz val="12"/>
      <color rgb="FF974806"/>
      <name val="Calibri"/>
    </font>
    <font>
      <sz val="9"/>
      <color theme="1"/>
      <name val="Calibri"/>
    </font>
    <font>
      <b/>
      <sz val="10"/>
      <color rgb="FF974806"/>
      <name val="Calibri"/>
    </font>
    <font>
      <b/>
      <sz val="12"/>
      <color rgb="FF0070C0"/>
      <name val="Calibri"/>
    </font>
    <font>
      <b/>
      <sz val="12"/>
      <color rgb="FF703504"/>
      <name val="Calibri"/>
    </font>
    <font>
      <b/>
      <sz val="11"/>
      <color rgb="FF0070C0"/>
      <name val="Calibri"/>
    </font>
    <font>
      <sz val="14"/>
      <color theme="1"/>
      <name val="Calibri"/>
    </font>
    <font>
      <b/>
      <sz val="72"/>
      <color theme="0"/>
      <name val="Calibri"/>
    </font>
    <font>
      <b/>
      <sz val="16"/>
      <color theme="1"/>
      <name val="Calibri"/>
    </font>
    <font>
      <b/>
      <sz val="10"/>
      <color rgb="FFFFFF00"/>
      <name val="Calibri"/>
    </font>
    <font>
      <b/>
      <sz val="16"/>
      <color theme="0"/>
      <name val="Calibri"/>
    </font>
    <font>
      <b/>
      <i/>
      <sz val="12"/>
      <color theme="0"/>
      <name val="Calibri"/>
    </font>
    <font>
      <b/>
      <i/>
      <sz val="11"/>
      <color theme="0"/>
      <name val="Calibri"/>
    </font>
    <font>
      <b/>
      <sz val="12"/>
      <color rgb="FF683104"/>
      <name val="Calibri"/>
    </font>
    <font>
      <b/>
      <sz val="11"/>
      <color rgb="FF683104"/>
      <name val="Calibri"/>
    </font>
    <font>
      <b/>
      <sz val="11"/>
      <color rgb="FF002060"/>
      <name val="Calibri"/>
    </font>
    <font>
      <b/>
      <sz val="9"/>
      <color rgb="FF002060"/>
      <name val="Calibri"/>
    </font>
    <font>
      <b/>
      <sz val="11"/>
      <color rgb="FF703504"/>
      <name val="Calibri"/>
    </font>
    <font>
      <sz val="12"/>
      <color theme="1"/>
      <name val="Calibri"/>
    </font>
    <font>
      <sz val="12"/>
      <color rgb="FF0070C0"/>
      <name val="Calibri"/>
    </font>
    <font>
      <sz val="12"/>
      <color rgb="FFFF0000"/>
      <name val="Calibri"/>
    </font>
    <font>
      <sz val="11"/>
      <color theme="1"/>
      <name val="Calibri"/>
      <scheme val="minor"/>
    </font>
    <font>
      <sz val="48"/>
      <color theme="0"/>
      <name val="Calibri"/>
    </font>
    <font>
      <sz val="18"/>
      <color theme="1"/>
      <name val="Calibri"/>
    </font>
    <font>
      <sz val="8"/>
      <color rgb="FF974806"/>
      <name val="Calibri"/>
    </font>
    <font>
      <b/>
      <sz val="8"/>
      <color theme="1"/>
      <name val="Calibri"/>
    </font>
    <font>
      <b/>
      <sz val="8"/>
      <color rgb="FF974806"/>
      <name val="Calibri"/>
    </font>
    <font>
      <sz val="9"/>
      <color rgb="FF974806"/>
      <name val="Calibri"/>
    </font>
    <font>
      <sz val="11"/>
      <color theme="0"/>
      <name val="Calibri"/>
    </font>
    <font>
      <sz val="10"/>
      <color theme="0"/>
      <name val="Calibri"/>
    </font>
    <font>
      <sz val="16"/>
      <color theme="0"/>
      <name val="Calibri"/>
    </font>
    <font>
      <sz val="10"/>
      <color rgb="FFFF0000"/>
      <name val="Calibri"/>
    </font>
    <font>
      <b/>
      <i/>
      <sz val="11"/>
      <color theme="1"/>
      <name val="Calibri"/>
    </font>
    <font>
      <i/>
      <sz val="11"/>
      <color theme="1"/>
      <name val="Calibri"/>
    </font>
    <font>
      <b/>
      <sz val="10"/>
      <color rgb="FFFF0000"/>
      <name val="Calibri"/>
    </font>
    <font>
      <b/>
      <i/>
      <sz val="11"/>
      <color rgb="FF0070C0"/>
      <name val="Calibri"/>
    </font>
    <font>
      <sz val="12"/>
      <color theme="0"/>
      <name val="Calibri"/>
    </font>
    <font>
      <b/>
      <sz val="8"/>
      <color theme="0"/>
      <name val="Calibri"/>
    </font>
    <font>
      <b/>
      <sz val="16"/>
      <color rgb="FF00B0F0"/>
      <name val="Calibri"/>
    </font>
    <font>
      <b/>
      <i/>
      <sz val="14"/>
      <color rgb="FF0070C0"/>
      <name val="Calibri"/>
    </font>
    <font>
      <b/>
      <sz val="12"/>
      <color rgb="FF00B0F0"/>
      <name val="Calibri"/>
    </font>
    <font>
      <b/>
      <sz val="14"/>
      <color rgb="FF0070C0"/>
      <name val="Calibri"/>
    </font>
    <font>
      <b/>
      <sz val="14"/>
      <color rgb="FF00B0F0"/>
      <name val="Calibri"/>
    </font>
    <font>
      <b/>
      <sz val="18"/>
      <color theme="1"/>
      <name val="Calibri"/>
    </font>
    <font>
      <sz val="12"/>
      <color rgb="FF222222"/>
      <name val="Arial"/>
    </font>
    <font>
      <b/>
      <sz val="14"/>
      <color rgb="FFFF0000"/>
      <name val="Calibri"/>
    </font>
    <font>
      <b/>
      <u/>
      <sz val="11"/>
      <color theme="0"/>
      <name val="Calibri"/>
    </font>
    <font>
      <b/>
      <sz val="11"/>
      <color rgb="FFB55607"/>
      <name val="Calibri"/>
    </font>
    <font>
      <u/>
      <sz val="11"/>
      <color theme="1"/>
      <name val="Arial"/>
    </font>
    <font>
      <sz val="9"/>
      <color rgb="FFFF0000"/>
      <name val="Arial"/>
    </font>
    <font>
      <sz val="7"/>
      <color theme="1"/>
      <name val="Times New Roman"/>
    </font>
    <font>
      <sz val="11"/>
      <color rgb="FFFF0000"/>
      <name val="Arial"/>
    </font>
    <font>
      <b/>
      <sz val="10"/>
      <color rgb="FFE36C09"/>
      <name val="Calibri"/>
    </font>
    <font>
      <b/>
      <u/>
      <sz val="14"/>
      <color theme="0"/>
      <name val="Calibri"/>
    </font>
    <font>
      <b/>
      <u/>
      <sz val="11"/>
      <color theme="1"/>
      <name val="Calibri"/>
    </font>
    <font>
      <b/>
      <sz val="8"/>
      <color rgb="FF0070C0"/>
      <name val="Calibri"/>
    </font>
    <font>
      <b/>
      <sz val="11"/>
      <color rgb="FFFABF8F"/>
      <name val="Calibri"/>
    </font>
    <font>
      <b/>
      <u/>
      <sz val="10"/>
      <color theme="1"/>
      <name val="Calibri"/>
    </font>
    <font>
      <b/>
      <u/>
      <sz val="9"/>
      <color theme="1"/>
      <name val="Calibri"/>
    </font>
    <font>
      <sz val="8"/>
      <color theme="0"/>
      <name val="Calibri"/>
    </font>
  </fonts>
  <fills count="41">
    <fill>
      <patternFill patternType="none"/>
    </fill>
    <fill>
      <patternFill patternType="gray125"/>
    </fill>
    <fill>
      <patternFill patternType="solid">
        <fgColor theme="1"/>
        <bgColor theme="1"/>
      </patternFill>
    </fill>
    <fill>
      <patternFill patternType="solid">
        <fgColor rgb="FFFFFFCC"/>
        <bgColor rgb="FFFFFFCC"/>
      </patternFill>
    </fill>
    <fill>
      <patternFill patternType="solid">
        <fgColor rgb="FFFFFF99"/>
        <bgColor rgb="FFFFFF99"/>
      </patternFill>
    </fill>
    <fill>
      <patternFill patternType="solid">
        <fgColor rgb="FFF4EE00"/>
        <bgColor rgb="FFF4EE00"/>
      </patternFill>
    </fill>
    <fill>
      <patternFill patternType="solid">
        <fgColor rgb="FFE3DE00"/>
        <bgColor rgb="FFE3DE00"/>
      </patternFill>
    </fill>
    <fill>
      <patternFill patternType="solid">
        <fgColor rgb="FFB6DDE8"/>
        <bgColor rgb="FFB6DDE8"/>
      </patternFill>
    </fill>
    <fill>
      <patternFill patternType="solid">
        <fgColor rgb="FFBFBFBF"/>
        <bgColor rgb="FFBFBFBF"/>
      </patternFill>
    </fill>
    <fill>
      <patternFill patternType="solid">
        <fgColor rgb="FF31859B"/>
        <bgColor rgb="FF31859B"/>
      </patternFill>
    </fill>
    <fill>
      <patternFill patternType="solid">
        <fgColor rgb="FFD8D8D8"/>
        <bgColor rgb="FFD8D8D8"/>
      </patternFill>
    </fill>
    <fill>
      <patternFill patternType="solid">
        <fgColor rgb="FFDAEEF3"/>
        <bgColor rgb="FFDAEEF3"/>
      </patternFill>
    </fill>
    <fill>
      <patternFill patternType="solid">
        <fgColor rgb="FF92CDDC"/>
        <bgColor rgb="FF92CDDC"/>
      </patternFill>
    </fill>
    <fill>
      <patternFill patternType="solid">
        <fgColor rgb="FF205867"/>
        <bgColor rgb="FF205867"/>
      </patternFill>
    </fill>
    <fill>
      <patternFill patternType="solid">
        <fgColor rgb="FFA5A5A5"/>
        <bgColor rgb="FFA5A5A5"/>
      </patternFill>
    </fill>
    <fill>
      <patternFill patternType="solid">
        <fgColor rgb="FFB1A0C7"/>
        <bgColor rgb="FFB1A0C7"/>
      </patternFill>
    </fill>
    <fill>
      <patternFill patternType="solid">
        <fgColor rgb="FFB2A1C7"/>
        <bgColor rgb="FFB2A1C7"/>
      </patternFill>
    </fill>
    <fill>
      <patternFill patternType="solid">
        <fgColor rgb="FFFFFF00"/>
        <bgColor rgb="FFFFFF00"/>
      </patternFill>
    </fill>
    <fill>
      <patternFill patternType="solid">
        <fgColor rgb="FFD0E9F0"/>
        <bgColor rgb="FFD0E9F0"/>
      </patternFill>
    </fill>
    <fill>
      <patternFill patternType="solid">
        <fgColor rgb="FF548DD4"/>
        <bgColor rgb="FF548DD4"/>
      </patternFill>
    </fill>
    <fill>
      <patternFill patternType="solid">
        <fgColor rgb="FF143840"/>
        <bgColor rgb="FF143840"/>
      </patternFill>
    </fill>
    <fill>
      <patternFill patternType="solid">
        <fgColor rgb="FF3F3151"/>
        <bgColor rgb="FF3F3151"/>
      </patternFill>
    </fill>
    <fill>
      <patternFill patternType="solid">
        <fgColor rgb="FFCCC0D9"/>
        <bgColor rgb="FFCCC0D9"/>
      </patternFill>
    </fill>
    <fill>
      <patternFill patternType="solid">
        <fgColor rgb="FFE5DFEC"/>
        <bgColor rgb="FFE5DFEC"/>
      </patternFill>
    </fill>
    <fill>
      <patternFill patternType="solid">
        <fgColor rgb="FFC2B5D3"/>
        <bgColor rgb="FFC2B5D3"/>
      </patternFill>
    </fill>
    <fill>
      <patternFill patternType="solid">
        <fgColor rgb="FFA089B9"/>
        <bgColor rgb="FFA089B9"/>
      </patternFill>
    </fill>
    <fill>
      <patternFill patternType="solid">
        <fgColor rgb="FFFBD4B4"/>
        <bgColor rgb="FFFBD4B4"/>
      </patternFill>
    </fill>
    <fill>
      <patternFill patternType="solid">
        <fgColor rgb="FF8B6FA9"/>
        <bgColor rgb="FF8B6FA9"/>
      </patternFill>
    </fill>
    <fill>
      <patternFill patternType="solid">
        <fgColor rgb="FFFDE9D9"/>
        <bgColor rgb="FFFDE9D9"/>
      </patternFill>
    </fill>
    <fill>
      <patternFill patternType="solid">
        <fgColor rgb="FFEAF1DD"/>
        <bgColor rgb="FFEAF1DD"/>
      </patternFill>
    </fill>
    <fill>
      <patternFill patternType="solid">
        <fgColor rgb="FFFABF8F"/>
        <bgColor rgb="FFFABF8F"/>
      </patternFill>
    </fill>
    <fill>
      <patternFill patternType="solid">
        <fgColor rgb="FFC2D69B"/>
        <bgColor rgb="FFC2D69B"/>
      </patternFill>
    </fill>
    <fill>
      <patternFill patternType="solid">
        <fgColor rgb="FFFF0000"/>
        <bgColor rgb="FFFF0000"/>
      </patternFill>
    </fill>
    <fill>
      <patternFill patternType="solid">
        <fgColor rgb="FF737373"/>
        <bgColor rgb="FF737373"/>
      </patternFill>
    </fill>
    <fill>
      <patternFill patternType="solid">
        <fgColor rgb="FF974806"/>
        <bgColor rgb="FF974806"/>
      </patternFill>
    </fill>
    <fill>
      <patternFill patternType="solid">
        <fgColor rgb="FFFFCCFF"/>
        <bgColor rgb="FFFFCCFF"/>
      </patternFill>
    </fill>
    <fill>
      <patternFill patternType="solid">
        <fgColor rgb="FF6D548E"/>
        <bgColor rgb="FF6D548E"/>
      </patternFill>
    </fill>
    <fill>
      <patternFill patternType="solid">
        <fgColor rgb="FFE36C09"/>
        <bgColor rgb="FFE36C09"/>
      </patternFill>
    </fill>
    <fill>
      <patternFill patternType="solid">
        <fgColor rgb="FF3F3F3F"/>
        <bgColor rgb="FF3F3F3F"/>
      </patternFill>
    </fill>
    <fill>
      <patternFill patternType="solid">
        <fgColor rgb="FFBADFE8"/>
        <bgColor rgb="FFBADFE8"/>
      </patternFill>
    </fill>
    <fill>
      <patternFill patternType="solid">
        <fgColor rgb="FF93CDDD"/>
        <bgColor rgb="FF93CDDD"/>
      </patternFill>
    </fill>
  </fills>
  <borders count="100">
    <border>
      <left/>
      <right/>
      <top/>
      <bottom/>
      <diagonal/>
    </border>
    <border>
      <left/>
      <right/>
      <top/>
      <bottom/>
      <diagonal/>
    </border>
    <border>
      <left/>
      <right/>
      <top/>
      <bottom/>
      <diagonal/>
    </border>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top style="thin">
        <color rgb="FF000000"/>
      </top>
      <bottom style="thin">
        <color rgb="FF000000"/>
      </bottom>
      <diagonal/>
    </border>
    <border>
      <left style="thin">
        <color rgb="FF000000"/>
      </left>
      <right style="dotted">
        <color rgb="FF000000"/>
      </right>
      <top style="thin">
        <color rgb="FF000000"/>
      </top>
      <bottom style="thin">
        <color rgb="FF000000"/>
      </bottom>
      <diagonal/>
    </border>
    <border>
      <left style="dotted">
        <color rgb="FF000000"/>
      </left>
      <right style="dotted">
        <color rgb="FF000000"/>
      </right>
      <top style="thin">
        <color rgb="FF000000"/>
      </top>
      <bottom style="thin">
        <color rgb="FF000000"/>
      </bottom>
      <diagonal/>
    </border>
    <border>
      <left style="dotted">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style="thick">
        <color rgb="FF000000"/>
      </right>
      <top/>
      <bottom style="thin">
        <color rgb="FF000000"/>
      </bottom>
      <diagonal/>
    </border>
    <border>
      <left style="thick">
        <color rgb="FF000000"/>
      </left>
      <right/>
      <top style="thin">
        <color rgb="FF000000"/>
      </top>
      <bottom style="thin">
        <color rgb="FF000000"/>
      </bottom>
      <diagonal/>
    </border>
    <border>
      <left style="thick">
        <color rgb="FF000000"/>
      </left>
      <right/>
      <top style="thin">
        <color rgb="FF000000"/>
      </top>
      <bottom style="thin">
        <color rgb="FF000000"/>
      </bottom>
      <diagonal/>
    </border>
    <border>
      <left style="dotted">
        <color rgb="FF000000"/>
      </left>
      <right style="thick">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top style="thin">
        <color rgb="FF000000"/>
      </top>
      <bottom/>
      <diagonal/>
    </border>
    <border>
      <left/>
      <right/>
      <top style="thin">
        <color rgb="FF000000"/>
      </top>
      <bottom/>
      <diagonal/>
    </border>
    <border>
      <left/>
      <right/>
      <top/>
      <bottom style="dotted">
        <color rgb="FF000000"/>
      </bottom>
      <diagonal/>
    </border>
    <border>
      <left/>
      <right/>
      <top/>
      <bottom style="dotted">
        <color rgb="FF000000"/>
      </bottom>
      <diagonal/>
    </border>
    <border>
      <left/>
      <right/>
      <top/>
      <bottom style="dotted">
        <color rgb="FF000000"/>
      </bottom>
      <diagonal/>
    </border>
    <border>
      <left style="dotted">
        <color rgb="FF000000"/>
      </left>
      <right/>
      <top style="dotted">
        <color rgb="FF000000"/>
      </top>
      <bottom style="thin">
        <color rgb="FF000000"/>
      </bottom>
      <diagonal/>
    </border>
    <border>
      <left/>
      <right/>
      <top style="dotted">
        <color rgb="FF000000"/>
      </top>
      <bottom style="thin">
        <color rgb="FF000000"/>
      </bottom>
      <diagonal/>
    </border>
    <border>
      <left/>
      <right style="thin">
        <color rgb="FF000000"/>
      </right>
      <top style="dotted">
        <color rgb="FF000000"/>
      </top>
      <bottom style="thin">
        <color rgb="FF000000"/>
      </bottom>
      <diagonal/>
    </border>
    <border>
      <left style="thin">
        <color rgb="FF000000"/>
      </left>
      <right/>
      <top style="dotted">
        <color rgb="FF000000"/>
      </top>
      <bottom style="thin">
        <color rgb="FF000000"/>
      </bottom>
      <diagonal/>
    </border>
    <border>
      <left/>
      <right style="dotted">
        <color rgb="FF000000"/>
      </right>
      <top style="dotted">
        <color rgb="FF000000"/>
      </top>
      <bottom style="thin">
        <color rgb="FF000000"/>
      </bottom>
      <diagonal/>
    </border>
    <border>
      <left style="dotted">
        <color rgb="FF000000"/>
      </left>
      <right/>
      <top style="thin">
        <color rgb="FF000000"/>
      </top>
      <bottom style="thin">
        <color rgb="FF000000"/>
      </bottom>
      <diagonal/>
    </border>
    <border>
      <left/>
      <right style="dotted">
        <color rgb="FF000000"/>
      </right>
      <top style="thin">
        <color rgb="FF000000"/>
      </top>
      <bottom style="thin">
        <color rgb="FF000000"/>
      </bottom>
      <diagonal/>
    </border>
    <border>
      <left style="dotted">
        <color rgb="FF000000"/>
      </left>
      <right/>
      <top style="thin">
        <color rgb="FF000000"/>
      </top>
      <bottom style="dotted">
        <color rgb="FF000000"/>
      </bottom>
      <diagonal/>
    </border>
    <border>
      <left/>
      <right/>
      <top style="thin">
        <color rgb="FF000000"/>
      </top>
      <bottom style="dotted">
        <color rgb="FF000000"/>
      </bottom>
      <diagonal/>
    </border>
    <border>
      <left/>
      <right style="thin">
        <color rgb="FF000000"/>
      </right>
      <top style="thin">
        <color rgb="FF000000"/>
      </top>
      <bottom style="dotted">
        <color rgb="FF000000"/>
      </bottom>
      <diagonal/>
    </border>
    <border>
      <left style="thin">
        <color rgb="FF000000"/>
      </left>
      <right/>
      <top style="thin">
        <color rgb="FF000000"/>
      </top>
      <bottom style="dotted">
        <color rgb="FF000000"/>
      </bottom>
      <diagonal/>
    </border>
    <border>
      <left/>
      <right style="dotted">
        <color rgb="FF000000"/>
      </right>
      <top style="thin">
        <color rgb="FF000000"/>
      </top>
      <bottom style="dotted">
        <color rgb="FF000000"/>
      </bottom>
      <diagonal/>
    </border>
    <border>
      <left/>
      <right/>
      <top style="dotted">
        <color rgb="FF000000"/>
      </top>
      <bottom style="thin">
        <color rgb="FF000000"/>
      </bottom>
      <diagonal/>
    </border>
    <border>
      <left/>
      <right/>
      <top style="dotted">
        <color rgb="FF000000"/>
      </top>
      <bottom style="thin">
        <color rgb="FF000000"/>
      </bottom>
      <diagonal/>
    </border>
    <border>
      <left/>
      <right/>
      <top style="thin">
        <color rgb="FF000000"/>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diagonal/>
    </border>
    <border>
      <left/>
      <right/>
      <top/>
      <bottom/>
      <diagonal/>
    </border>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theme="0"/>
      </right>
      <top style="thin">
        <color rgb="FF000000"/>
      </top>
      <bottom style="thin">
        <color theme="0"/>
      </bottom>
      <diagonal/>
    </border>
    <border>
      <left style="thin">
        <color theme="0"/>
      </left>
      <right style="thin">
        <color theme="0"/>
      </right>
      <top style="thin">
        <color rgb="FF000000"/>
      </top>
      <bottom/>
      <diagonal/>
    </border>
    <border>
      <left style="thin">
        <color theme="0"/>
      </left>
      <right style="thin">
        <color theme="0"/>
      </right>
      <top style="thin">
        <color rgb="FF000000"/>
      </top>
      <bottom style="thin">
        <color theme="0"/>
      </bottom>
      <diagonal/>
    </border>
    <border>
      <left style="thin">
        <color theme="0"/>
      </left>
      <right/>
      <top style="thin">
        <color rgb="FF000000"/>
      </top>
      <bottom style="thin">
        <color theme="0"/>
      </bottom>
      <diagonal/>
    </border>
    <border>
      <left style="dotted">
        <color theme="0"/>
      </left>
      <right style="thin">
        <color theme="0"/>
      </right>
      <top style="thin">
        <color rgb="FF000000"/>
      </top>
      <bottom/>
      <diagonal/>
    </border>
    <border>
      <left style="thin">
        <color theme="0"/>
      </left>
      <right/>
      <top style="thin">
        <color rgb="FF000000"/>
      </top>
      <bottom style="thin">
        <color theme="0"/>
      </bottom>
      <diagonal/>
    </border>
    <border>
      <left/>
      <right/>
      <top style="thin">
        <color rgb="FF000000"/>
      </top>
      <bottom style="thin">
        <color theme="0"/>
      </bottom>
      <diagonal/>
    </border>
    <border>
      <left/>
      <right style="thin">
        <color rgb="FF000000"/>
      </right>
      <top style="thin">
        <color rgb="FF000000"/>
      </top>
      <bottom style="thin">
        <color theme="0"/>
      </bottom>
      <diagonal/>
    </border>
    <border>
      <left style="thin">
        <color rgb="FF000000"/>
      </left>
      <right/>
      <top style="thin">
        <color rgb="FF000000"/>
      </top>
      <bottom style="thin">
        <color theme="0"/>
      </bottom>
      <diagonal/>
    </border>
    <border>
      <left style="thin">
        <color rgb="FF000000"/>
      </left>
      <right style="thin">
        <color theme="0"/>
      </right>
      <top style="thin">
        <color theme="0"/>
      </top>
      <bottom style="thin">
        <color rgb="FF000000"/>
      </bottom>
      <diagonal/>
    </border>
    <border>
      <left style="thin">
        <color theme="0"/>
      </left>
      <right style="thin">
        <color theme="0"/>
      </right>
      <top style="thin">
        <color theme="0"/>
      </top>
      <bottom style="thin">
        <color rgb="FF000000"/>
      </bottom>
      <diagonal/>
    </border>
    <border>
      <left style="thin">
        <color theme="0"/>
      </left>
      <right/>
      <top style="thin">
        <color theme="0"/>
      </top>
      <bottom style="thin">
        <color rgb="FF000000"/>
      </bottom>
      <diagonal/>
    </border>
    <border>
      <left style="dotted">
        <color theme="0"/>
      </left>
      <right style="thin">
        <color theme="0"/>
      </right>
      <top style="thin">
        <color theme="0"/>
      </top>
      <bottom style="thin">
        <color rgb="FF000000"/>
      </bottom>
      <diagonal/>
    </border>
    <border>
      <left style="thin">
        <color theme="0"/>
      </left>
      <right/>
      <top style="thin">
        <color theme="0"/>
      </top>
      <bottom style="thin">
        <color rgb="FF000000"/>
      </bottom>
      <diagonal/>
    </border>
    <border>
      <left/>
      <right/>
      <top style="thin">
        <color theme="0"/>
      </top>
      <bottom style="thin">
        <color rgb="FF000000"/>
      </bottom>
      <diagonal/>
    </border>
    <border>
      <left/>
      <right style="thin">
        <color rgb="FF000000"/>
      </right>
      <top style="thin">
        <color theme="0"/>
      </top>
      <bottom style="thin">
        <color rgb="FF000000"/>
      </bottom>
      <diagonal/>
    </border>
    <border>
      <left style="thin">
        <color rgb="FF000000"/>
      </left>
      <right style="thin">
        <color rgb="FF000000"/>
      </right>
      <top/>
      <bottom style="thin">
        <color rgb="FF000000"/>
      </bottom>
      <diagonal/>
    </border>
    <border>
      <left style="thin">
        <color rgb="FF000000"/>
      </left>
      <right/>
      <top/>
      <bottom/>
      <diagonal/>
    </border>
    <border>
      <left style="dotted">
        <color rgb="FF000000"/>
      </left>
      <right style="thin">
        <color rgb="FF000000"/>
      </right>
      <top/>
      <bottom style="thin">
        <color rgb="FF000000"/>
      </bottom>
      <diagonal/>
    </border>
    <border>
      <left/>
      <right/>
      <top style="thin">
        <color rgb="FF000000"/>
      </top>
      <bottom/>
      <diagonal/>
    </border>
    <border>
      <left style="thin">
        <color rgb="FF000000"/>
      </left>
      <right/>
      <top style="thin">
        <color rgb="FF000000"/>
      </top>
      <bottom/>
      <diagonal/>
    </border>
    <border>
      <left style="dotted">
        <color rgb="FF000000"/>
      </left>
      <right style="thin">
        <color rgb="FF000000"/>
      </right>
      <top style="thin">
        <color rgb="FF000000"/>
      </top>
      <bottom/>
      <diagonal/>
    </border>
    <border>
      <left style="thin">
        <color rgb="FF000000"/>
      </left>
      <right style="thin">
        <color rgb="FF000000"/>
      </right>
      <top style="thin">
        <color rgb="FF000000"/>
      </top>
      <bottom/>
      <diagonal/>
    </border>
    <border>
      <left/>
      <right/>
      <top/>
      <bottom/>
      <diagonal/>
    </border>
    <border>
      <left/>
      <right/>
      <top/>
      <bottom/>
      <diagonal/>
    </border>
    <border>
      <left/>
      <right/>
      <top/>
      <bottom/>
      <diagonal/>
    </border>
    <border>
      <left style="thin">
        <color theme="0"/>
      </left>
      <right style="thin">
        <color theme="0"/>
      </right>
      <top/>
      <bottom style="thin">
        <color theme="0"/>
      </bottom>
      <diagonal/>
    </border>
    <border>
      <left style="thin">
        <color rgb="FF000000"/>
      </left>
      <right style="thin">
        <color rgb="FF000000"/>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top/>
      <bottom style="thin">
        <color rgb="FF000000"/>
      </bottom>
      <diagonal/>
    </border>
  </borders>
  <cellStyleXfs count="1">
    <xf numFmtId="0" fontId="0" fillId="0" borderId="0"/>
  </cellStyleXfs>
  <cellXfs count="488">
    <xf numFmtId="0" fontId="0" fillId="0" borderId="0" xfId="0"/>
    <xf numFmtId="0" fontId="4" fillId="2" borderId="15" xfId="0" applyFont="1" applyFill="1" applyBorder="1"/>
    <xf numFmtId="0" fontId="4" fillId="2" borderId="16" xfId="0" applyFont="1" applyFill="1" applyBorder="1"/>
    <xf numFmtId="0" fontId="6" fillId="7" borderId="16" xfId="0" applyFont="1" applyFill="1" applyBorder="1"/>
    <xf numFmtId="0" fontId="3" fillId="7" borderId="16" xfId="0" applyFont="1" applyFill="1" applyBorder="1"/>
    <xf numFmtId="0" fontId="8" fillId="0" borderId="0" xfId="0" applyFont="1" applyAlignment="1">
      <alignment horizontal="left" vertical="center"/>
    </xf>
    <xf numFmtId="0" fontId="9" fillId="0" borderId="0" xfId="0" applyFont="1" applyAlignment="1">
      <alignment horizontal="left" vertical="center"/>
    </xf>
    <xf numFmtId="0" fontId="10" fillId="0" borderId="0" xfId="0" applyFont="1"/>
    <xf numFmtId="0" fontId="11" fillId="0" borderId="0" xfId="0" applyFont="1" applyAlignment="1">
      <alignment horizontal="left" vertical="center"/>
    </xf>
    <xf numFmtId="0" fontId="12" fillId="0" borderId="0" xfId="0" applyFont="1"/>
    <xf numFmtId="0" fontId="3" fillId="0" borderId="0" xfId="0" applyFont="1"/>
    <xf numFmtId="0" fontId="3" fillId="0" borderId="0" xfId="0" applyFont="1" applyAlignment="1">
      <alignment vertical="center" wrapText="1"/>
    </xf>
    <xf numFmtId="0" fontId="7" fillId="0" borderId="0" xfId="0" applyFont="1" applyAlignment="1">
      <alignment horizontal="left" vertical="center"/>
    </xf>
    <xf numFmtId="2" fontId="16" fillId="0" borderId="0" xfId="0" applyNumberFormat="1" applyFont="1" applyAlignment="1">
      <alignment horizontal="left" vertical="top"/>
    </xf>
    <xf numFmtId="0" fontId="3" fillId="9" borderId="15" xfId="0" applyFont="1" applyFill="1" applyBorder="1" applyAlignment="1">
      <alignment horizontal="center" vertical="center"/>
    </xf>
    <xf numFmtId="0" fontId="17" fillId="10" borderId="15" xfId="0" applyFont="1" applyFill="1" applyBorder="1" applyAlignment="1">
      <alignment horizontal="center" vertical="center" wrapText="1"/>
    </xf>
    <xf numFmtId="0" fontId="6" fillId="8" borderId="17" xfId="0" applyFont="1" applyFill="1" applyBorder="1" applyAlignment="1">
      <alignment horizontal="center" vertical="center" wrapText="1"/>
    </xf>
    <xf numFmtId="0" fontId="17" fillId="11" borderId="15" xfId="0" applyFont="1" applyFill="1" applyBorder="1" applyAlignment="1">
      <alignment horizontal="center" vertical="center" wrapText="1"/>
    </xf>
    <xf numFmtId="0" fontId="17" fillId="11" borderId="18" xfId="0" applyFont="1" applyFill="1" applyBorder="1" applyAlignment="1">
      <alignment horizontal="center" vertical="center" wrapText="1"/>
    </xf>
    <xf numFmtId="0" fontId="17" fillId="11" borderId="19" xfId="0" applyFont="1" applyFill="1" applyBorder="1" applyAlignment="1">
      <alignment horizontal="center" vertical="center" wrapText="1"/>
    </xf>
    <xf numFmtId="0" fontId="17" fillId="11" borderId="20" xfId="0" applyFont="1" applyFill="1" applyBorder="1" applyAlignment="1">
      <alignment horizontal="center" vertical="center" wrapText="1"/>
    </xf>
    <xf numFmtId="0" fontId="6" fillId="11" borderId="15" xfId="0" applyFont="1" applyFill="1" applyBorder="1" applyAlignment="1">
      <alignment horizontal="center" vertical="center"/>
    </xf>
    <xf numFmtId="0" fontId="17" fillId="7" borderId="17" xfId="0" applyFont="1" applyFill="1" applyBorder="1" applyAlignment="1">
      <alignment horizontal="center" vertical="center"/>
    </xf>
    <xf numFmtId="0" fontId="17" fillId="11" borderId="17" xfId="0" applyFont="1" applyFill="1" applyBorder="1" applyAlignment="1">
      <alignment horizontal="center" vertical="center" wrapText="1"/>
    </xf>
    <xf numFmtId="0" fontId="17" fillId="7" borderId="15" xfId="0" applyFont="1" applyFill="1" applyBorder="1" applyAlignment="1">
      <alignment horizontal="center" vertical="center"/>
    </xf>
    <xf numFmtId="0" fontId="18" fillId="11" borderId="15" xfId="0" applyFont="1" applyFill="1" applyBorder="1" applyAlignment="1">
      <alignment horizontal="center" vertical="center"/>
    </xf>
    <xf numFmtId="0" fontId="20" fillId="12" borderId="33" xfId="0" applyFont="1" applyFill="1" applyBorder="1" applyAlignment="1">
      <alignment horizontal="left" vertical="center" wrapText="1"/>
    </xf>
    <xf numFmtId="0" fontId="13" fillId="12" borderId="33" xfId="0" applyFont="1" applyFill="1" applyBorder="1" applyAlignment="1">
      <alignment horizontal="center" vertical="center" wrapText="1"/>
    </xf>
    <xf numFmtId="0" fontId="17" fillId="7" borderId="33" xfId="0" applyFont="1" applyFill="1" applyBorder="1" applyAlignment="1">
      <alignment horizontal="center" vertical="center"/>
    </xf>
    <xf numFmtId="0" fontId="4" fillId="0" borderId="15" xfId="0" applyFont="1" applyBorder="1" applyAlignment="1">
      <alignment horizontal="center" vertical="center" wrapText="1"/>
    </xf>
    <xf numFmtId="0" fontId="24" fillId="10" borderId="15" xfId="0" applyFont="1" applyFill="1" applyBorder="1" applyAlignment="1">
      <alignment horizontal="center" vertical="center" wrapText="1"/>
    </xf>
    <xf numFmtId="0" fontId="25" fillId="8" borderId="17" xfId="0" applyFont="1" applyFill="1" applyBorder="1" applyAlignment="1">
      <alignment horizontal="left" vertical="center" wrapText="1"/>
    </xf>
    <xf numFmtId="0" fontId="24" fillId="11" borderId="15" xfId="0" applyFont="1" applyFill="1" applyBorder="1" applyAlignment="1">
      <alignment horizontal="center" vertical="center" wrapText="1"/>
    </xf>
    <xf numFmtId="0" fontId="24" fillId="7" borderId="18" xfId="0" applyFont="1" applyFill="1" applyBorder="1" applyAlignment="1">
      <alignment vertical="center" wrapText="1"/>
    </xf>
    <xf numFmtId="0" fontId="24" fillId="7" borderId="19" xfId="0" applyFont="1" applyFill="1" applyBorder="1" applyAlignment="1">
      <alignment horizontal="left" vertical="center" wrapText="1"/>
    </xf>
    <xf numFmtId="0" fontId="24" fillId="7" borderId="20" xfId="0" applyFont="1" applyFill="1" applyBorder="1" applyAlignment="1">
      <alignment horizontal="left" vertical="center" wrapText="1"/>
    </xf>
    <xf numFmtId="0" fontId="19" fillId="11" borderId="15" xfId="0" applyFont="1" applyFill="1" applyBorder="1" applyAlignment="1">
      <alignment horizontal="center" vertical="center" wrapText="1"/>
    </xf>
    <xf numFmtId="0" fontId="26" fillId="7" borderId="33" xfId="0" applyFont="1" applyFill="1" applyBorder="1" applyAlignment="1">
      <alignment vertical="center" wrapText="1"/>
    </xf>
    <xf numFmtId="0" fontId="26" fillId="11" borderId="17" xfId="0" applyFont="1" applyFill="1" applyBorder="1" applyAlignment="1">
      <alignment vertical="center" wrapText="1"/>
    </xf>
    <xf numFmtId="0" fontId="26" fillId="7" borderId="15" xfId="0" applyFont="1" applyFill="1" applyBorder="1" applyAlignment="1">
      <alignment vertical="center" wrapText="1"/>
    </xf>
    <xf numFmtId="0" fontId="24" fillId="8" borderId="15" xfId="0" applyFont="1" applyFill="1" applyBorder="1" applyAlignment="1">
      <alignment horizontal="center" vertical="center" wrapText="1"/>
    </xf>
    <xf numFmtId="0" fontId="25" fillId="14" borderId="17" xfId="0" applyFont="1" applyFill="1" applyBorder="1" applyAlignment="1">
      <alignment horizontal="left" vertical="center" wrapText="1"/>
    </xf>
    <xf numFmtId="0" fontId="24" fillId="7" borderId="15" xfId="0" applyFont="1" applyFill="1" applyBorder="1" applyAlignment="1">
      <alignment horizontal="center" vertical="center" wrapText="1"/>
    </xf>
    <xf numFmtId="0" fontId="24" fillId="12" borderId="17" xfId="0" applyFont="1" applyFill="1" applyBorder="1" applyAlignment="1">
      <alignment vertical="center" wrapText="1"/>
    </xf>
    <xf numFmtId="0" fontId="24" fillId="12" borderId="18" xfId="0" applyFont="1" applyFill="1" applyBorder="1" applyAlignment="1">
      <alignment vertical="center" wrapText="1"/>
    </xf>
    <xf numFmtId="0" fontId="24" fillId="12" borderId="19" xfId="0" applyFont="1" applyFill="1" applyBorder="1" applyAlignment="1">
      <alignment horizontal="left" vertical="center" wrapText="1"/>
    </xf>
    <xf numFmtId="0" fontId="24" fillId="12" borderId="20" xfId="0" applyFont="1" applyFill="1" applyBorder="1" applyAlignment="1">
      <alignment horizontal="left" vertical="center" wrapText="1"/>
    </xf>
    <xf numFmtId="0" fontId="19" fillId="7" borderId="15" xfId="0" applyFont="1" applyFill="1" applyBorder="1" applyAlignment="1">
      <alignment horizontal="center" vertical="center" wrapText="1"/>
    </xf>
    <xf numFmtId="0" fontId="26" fillId="12" borderId="33" xfId="0" applyFont="1" applyFill="1" applyBorder="1" applyAlignment="1">
      <alignment vertical="center" wrapText="1"/>
    </xf>
    <xf numFmtId="0" fontId="26" fillId="7" borderId="17" xfId="0" applyFont="1" applyFill="1" applyBorder="1" applyAlignment="1">
      <alignment vertical="center" wrapText="1"/>
    </xf>
    <xf numFmtId="0" fontId="26" fillId="12" borderId="15" xfId="0" applyFont="1" applyFill="1" applyBorder="1" applyAlignment="1">
      <alignment vertical="center" wrapText="1"/>
    </xf>
    <xf numFmtId="0" fontId="24" fillId="7" borderId="17" xfId="0" applyFont="1" applyFill="1" applyBorder="1" applyAlignment="1">
      <alignment vertical="center" wrapText="1"/>
    </xf>
    <xf numFmtId="0" fontId="3" fillId="12" borderId="15" xfId="0" applyFont="1" applyFill="1" applyBorder="1" applyAlignment="1">
      <alignment horizontal="center" vertical="center"/>
    </xf>
    <xf numFmtId="0" fontId="27" fillId="10" borderId="15" xfId="0" applyFont="1" applyFill="1" applyBorder="1" applyAlignment="1">
      <alignment horizontal="center" vertical="center" wrapText="1"/>
    </xf>
    <xf numFmtId="0" fontId="27" fillId="8" borderId="17" xfId="0" applyFont="1" applyFill="1" applyBorder="1" applyAlignment="1">
      <alignment horizontal="center" vertical="center" wrapText="1"/>
    </xf>
    <xf numFmtId="0" fontId="28" fillId="15" borderId="36" xfId="0" applyFont="1" applyFill="1" applyBorder="1" applyAlignment="1">
      <alignment vertical="center" wrapText="1"/>
    </xf>
    <xf numFmtId="0" fontId="28" fillId="16" borderId="37" xfId="0" applyFont="1" applyFill="1" applyBorder="1" applyAlignment="1">
      <alignment vertical="center" wrapText="1"/>
    </xf>
    <xf numFmtId="0" fontId="28" fillId="11" borderId="38" xfId="0" applyFont="1" applyFill="1" applyBorder="1" applyAlignment="1">
      <alignment horizontal="center" vertical="center" wrapText="1"/>
    </xf>
    <xf numFmtId="0" fontId="1" fillId="9" borderId="17" xfId="0" applyFont="1" applyFill="1" applyBorder="1" applyAlignment="1">
      <alignment horizontal="center" vertical="center" wrapText="1"/>
    </xf>
    <xf numFmtId="0" fontId="6" fillId="17" borderId="17" xfId="0" applyFont="1" applyFill="1" applyBorder="1" applyAlignment="1">
      <alignment horizontal="center" vertical="center" wrapText="1"/>
    </xf>
    <xf numFmtId="0" fontId="29" fillId="3" borderId="17" xfId="0" applyFont="1" applyFill="1" applyBorder="1" applyAlignment="1">
      <alignment horizontal="center" vertical="center" wrapText="1"/>
    </xf>
    <xf numFmtId="0" fontId="6" fillId="11" borderId="17" xfId="0" applyFont="1" applyFill="1" applyBorder="1" applyAlignment="1">
      <alignment horizontal="center" vertical="center" wrapText="1"/>
    </xf>
    <xf numFmtId="0" fontId="21" fillId="7" borderId="17" xfId="0" applyFont="1" applyFill="1" applyBorder="1" applyAlignment="1">
      <alignment horizontal="center" vertical="center" wrapText="1"/>
    </xf>
    <xf numFmtId="0" fontId="29" fillId="18" borderId="17" xfId="0" applyFont="1" applyFill="1" applyBorder="1" applyAlignment="1">
      <alignment horizontal="center" vertical="center" wrapText="1"/>
    </xf>
    <xf numFmtId="0" fontId="6" fillId="12" borderId="17" xfId="0" applyFont="1" applyFill="1" applyBorder="1" applyAlignment="1">
      <alignment horizontal="center" vertical="center" wrapText="1"/>
    </xf>
    <xf numFmtId="0" fontId="6" fillId="15" borderId="17" xfId="0" applyFont="1" applyFill="1" applyBorder="1" applyAlignment="1">
      <alignment horizontal="center" vertical="center" wrapText="1"/>
    </xf>
    <xf numFmtId="0" fontId="30" fillId="19" borderId="39" xfId="0" applyFont="1" applyFill="1" applyBorder="1" applyAlignment="1">
      <alignment horizontal="center" vertical="center"/>
    </xf>
    <xf numFmtId="0" fontId="18" fillId="12" borderId="16" xfId="0" applyFont="1" applyFill="1" applyBorder="1" applyAlignment="1">
      <alignment horizontal="left" vertical="center"/>
    </xf>
    <xf numFmtId="0" fontId="18" fillId="12" borderId="40" xfId="0" applyFont="1" applyFill="1" applyBorder="1" applyAlignment="1">
      <alignment horizontal="left" vertical="center"/>
    </xf>
    <xf numFmtId="0" fontId="18" fillId="12" borderId="16" xfId="0" applyFont="1" applyFill="1" applyBorder="1" applyAlignment="1">
      <alignment horizontal="center" vertical="center"/>
    </xf>
    <xf numFmtId="0" fontId="18" fillId="12" borderId="40" xfId="0" applyFont="1" applyFill="1" applyBorder="1" applyAlignment="1">
      <alignment horizontal="center" vertical="center"/>
    </xf>
    <xf numFmtId="0" fontId="36" fillId="21" borderId="15" xfId="0" applyFont="1" applyFill="1" applyBorder="1" applyAlignment="1">
      <alignment horizontal="center"/>
    </xf>
    <xf numFmtId="0" fontId="3" fillId="0" borderId="0" xfId="0" applyFont="1" applyAlignment="1">
      <alignment horizontal="center" vertical="center"/>
    </xf>
    <xf numFmtId="1" fontId="19" fillId="23" borderId="67" xfId="0" applyNumberFormat="1" applyFont="1" applyFill="1" applyBorder="1" applyAlignment="1">
      <alignment horizontal="center" vertical="center"/>
    </xf>
    <xf numFmtId="0" fontId="37" fillId="15" borderId="36" xfId="0" applyFont="1" applyFill="1" applyBorder="1" applyAlignment="1">
      <alignment vertical="center" wrapText="1"/>
    </xf>
    <xf numFmtId="0" fontId="37" fillId="16" borderId="37" xfId="0" applyFont="1" applyFill="1" applyBorder="1" applyAlignment="1">
      <alignment horizontal="center" vertical="center" wrapText="1"/>
    </xf>
    <xf numFmtId="0" fontId="38" fillId="11" borderId="38" xfId="0" applyFont="1" applyFill="1" applyBorder="1" applyAlignment="1">
      <alignment horizontal="center" vertical="center" wrapText="1"/>
    </xf>
    <xf numFmtId="0" fontId="6" fillId="17" borderId="17" xfId="0" applyFont="1" applyFill="1" applyBorder="1" applyAlignment="1">
      <alignment vertical="center" wrapText="1"/>
    </xf>
    <xf numFmtId="0" fontId="29" fillId="18" borderId="17" xfId="0" applyFont="1" applyFill="1" applyBorder="1" applyAlignment="1">
      <alignment vertical="center" wrapText="1"/>
    </xf>
    <xf numFmtId="0" fontId="17" fillId="11" borderId="15" xfId="0" applyFont="1" applyFill="1" applyBorder="1" applyAlignment="1">
      <alignment vertical="center" wrapText="1"/>
    </xf>
    <xf numFmtId="0" fontId="30" fillId="19" borderId="16" xfId="0" applyFont="1" applyFill="1" applyBorder="1" applyAlignment="1">
      <alignment horizontal="center" vertical="center"/>
    </xf>
    <xf numFmtId="1" fontId="19" fillId="23" borderId="15" xfId="0" applyNumberFormat="1" applyFont="1" applyFill="1" applyBorder="1" applyAlignment="1">
      <alignment horizontal="center" vertical="center"/>
    </xf>
    <xf numFmtId="0" fontId="39" fillId="10" borderId="15" xfId="0" applyFont="1" applyFill="1" applyBorder="1" applyAlignment="1">
      <alignment vertical="center" wrapText="1"/>
    </xf>
    <xf numFmtId="0" fontId="40" fillId="8" borderId="17" xfId="0" applyFont="1" applyFill="1" applyBorder="1" applyAlignment="1">
      <alignment horizontal="left" vertical="center" wrapText="1"/>
    </xf>
    <xf numFmtId="0" fontId="41" fillId="22" borderId="36" xfId="0" applyFont="1" applyFill="1" applyBorder="1" applyAlignment="1">
      <alignment vertical="center" wrapText="1"/>
    </xf>
    <xf numFmtId="0" fontId="41" fillId="22" borderId="37" xfId="0" applyFont="1" applyFill="1" applyBorder="1" applyAlignment="1">
      <alignment horizontal="center" vertical="center" wrapText="1"/>
    </xf>
    <xf numFmtId="0" fontId="37" fillId="11" borderId="38" xfId="0" applyFont="1" applyFill="1" applyBorder="1" applyAlignment="1">
      <alignment horizontal="center" vertical="center" wrapText="1"/>
    </xf>
    <xf numFmtId="44" fontId="22" fillId="9" borderId="17" xfId="0" applyNumberFormat="1" applyFont="1" applyFill="1" applyBorder="1" applyAlignment="1">
      <alignment vertical="center" wrapText="1"/>
    </xf>
    <xf numFmtId="44" fontId="42" fillId="17" borderId="17" xfId="0" applyNumberFormat="1" applyFont="1" applyFill="1" applyBorder="1" applyAlignment="1">
      <alignment vertical="center" wrapText="1"/>
    </xf>
    <xf numFmtId="44" fontId="43" fillId="3" borderId="17" xfId="0" applyNumberFormat="1" applyFont="1" applyFill="1" applyBorder="1" applyAlignment="1">
      <alignment vertical="center" wrapText="1"/>
    </xf>
    <xf numFmtId="44" fontId="42" fillId="11" borderId="17" xfId="0" applyNumberFormat="1" applyFont="1" applyFill="1" applyBorder="1" applyAlignment="1">
      <alignment vertical="center" wrapText="1"/>
    </xf>
    <xf numFmtId="44" fontId="44" fillId="7" borderId="17" xfId="0" applyNumberFormat="1" applyFont="1" applyFill="1" applyBorder="1" applyAlignment="1">
      <alignment horizontal="center" vertical="center"/>
    </xf>
    <xf numFmtId="44" fontId="43" fillId="18" borderId="17" xfId="0" applyNumberFormat="1" applyFont="1" applyFill="1" applyBorder="1" applyAlignment="1">
      <alignment vertical="center" wrapText="1"/>
    </xf>
    <xf numFmtId="44" fontId="19" fillId="12" borderId="17" xfId="0" applyNumberFormat="1" applyFont="1" applyFill="1" applyBorder="1" applyAlignment="1">
      <alignment vertical="center" wrapText="1"/>
    </xf>
    <xf numFmtId="44" fontId="42" fillId="15" borderId="17" xfId="0" applyNumberFormat="1" applyFont="1" applyFill="1" applyBorder="1" applyAlignment="1">
      <alignment vertical="center" wrapText="1"/>
    </xf>
    <xf numFmtId="0" fontId="4" fillId="11" borderId="15" xfId="0" applyFont="1" applyFill="1" applyBorder="1" applyAlignment="1">
      <alignment horizontal="left" vertical="center"/>
    </xf>
    <xf numFmtId="0" fontId="45" fillId="0" borderId="0" xfId="0" applyFont="1"/>
    <xf numFmtId="0" fontId="39" fillId="14" borderId="15" xfId="0" applyFont="1" applyFill="1" applyBorder="1" applyAlignment="1">
      <alignment vertical="center" wrapText="1"/>
    </xf>
    <xf numFmtId="0" fontId="40" fillId="14" borderId="17" xfId="0" applyFont="1" applyFill="1" applyBorder="1" applyAlignment="1">
      <alignment horizontal="left" vertical="center" wrapText="1"/>
    </xf>
    <xf numFmtId="0" fontId="41" fillId="25" borderId="36" xfId="0" applyFont="1" applyFill="1" applyBorder="1" applyAlignment="1">
      <alignment vertical="center" wrapText="1"/>
    </xf>
    <xf numFmtId="0" fontId="41" fillId="25" borderId="37" xfId="0" applyFont="1" applyFill="1" applyBorder="1" applyAlignment="1">
      <alignment horizontal="center" vertical="center" wrapText="1"/>
    </xf>
    <xf numFmtId="0" fontId="37" fillId="7" borderId="38" xfId="0" applyFont="1" applyFill="1" applyBorder="1" applyAlignment="1">
      <alignment horizontal="center" vertical="center" wrapText="1"/>
    </xf>
    <xf numFmtId="44" fontId="43" fillId="26" borderId="17" xfId="0" applyNumberFormat="1" applyFont="1" applyFill="1" applyBorder="1" applyAlignment="1">
      <alignment vertical="center" wrapText="1"/>
    </xf>
    <xf numFmtId="44" fontId="42" fillId="12" borderId="17" xfId="0" applyNumberFormat="1" applyFont="1" applyFill="1" applyBorder="1" applyAlignment="1">
      <alignment vertical="center" wrapText="1"/>
    </xf>
    <xf numFmtId="44" fontId="44" fillId="12" borderId="17" xfId="0" applyNumberFormat="1" applyFont="1" applyFill="1" applyBorder="1" applyAlignment="1">
      <alignment horizontal="center" vertical="center"/>
    </xf>
    <xf numFmtId="44" fontId="43" fillId="7" borderId="17" xfId="0" applyNumberFormat="1" applyFont="1" applyFill="1" applyBorder="1" applyAlignment="1">
      <alignment vertical="center" wrapText="1"/>
    </xf>
    <xf numFmtId="44" fontId="42" fillId="27" borderId="17" xfId="0" applyNumberFormat="1" applyFont="1" applyFill="1" applyBorder="1" applyAlignment="1">
      <alignment vertical="center" wrapText="1"/>
    </xf>
    <xf numFmtId="1" fontId="19" fillId="23" borderId="68" xfId="0" applyNumberFormat="1" applyFont="1" applyFill="1" applyBorder="1" applyAlignment="1">
      <alignment horizontal="center" vertical="center"/>
    </xf>
    <xf numFmtId="44" fontId="34" fillId="21" borderId="15" xfId="0" applyNumberFormat="1" applyFont="1" applyFill="1" applyBorder="1" applyAlignment="1">
      <alignment horizontal="center" vertical="center"/>
    </xf>
    <xf numFmtId="0" fontId="48" fillId="11" borderId="15" xfId="0" applyFont="1" applyFill="1" applyBorder="1" applyAlignment="1">
      <alignment vertical="center" wrapText="1"/>
    </xf>
    <xf numFmtId="0" fontId="48" fillId="7" borderId="15" xfId="0" applyFont="1" applyFill="1" applyBorder="1" applyAlignment="1">
      <alignment vertical="center" wrapText="1"/>
    </xf>
    <xf numFmtId="0" fontId="4" fillId="0" borderId="15" xfId="0" applyFont="1" applyBorder="1"/>
    <xf numFmtId="0" fontId="18" fillId="7" borderId="16" xfId="0" applyFont="1" applyFill="1" applyBorder="1" applyAlignment="1">
      <alignment horizontal="center" vertical="center"/>
    </xf>
    <xf numFmtId="0" fontId="18" fillId="7" borderId="16" xfId="0" applyFont="1" applyFill="1" applyBorder="1" applyAlignment="1">
      <alignment horizontal="left" vertical="center"/>
    </xf>
    <xf numFmtId="0" fontId="18" fillId="7" borderId="40" xfId="0" applyFont="1" applyFill="1" applyBorder="1" applyAlignment="1">
      <alignment horizontal="center" vertical="center"/>
    </xf>
    <xf numFmtId="0" fontId="3" fillId="0" borderId="15" xfId="0" applyFont="1" applyBorder="1" applyAlignment="1">
      <alignment horizontal="center" vertical="center"/>
    </xf>
    <xf numFmtId="0" fontId="4" fillId="0" borderId="15" xfId="0" applyFont="1" applyBorder="1" applyAlignment="1">
      <alignment horizontal="center" vertical="center"/>
    </xf>
    <xf numFmtId="0" fontId="52" fillId="2" borderId="69" xfId="0" applyFont="1" applyFill="1" applyBorder="1" applyAlignment="1">
      <alignment horizontal="center" vertical="center" wrapText="1"/>
    </xf>
    <xf numFmtId="0" fontId="52" fillId="2" borderId="70" xfId="0" applyFont="1" applyFill="1" applyBorder="1" applyAlignment="1">
      <alignment horizontal="center" vertical="center" textRotation="90" wrapText="1"/>
    </xf>
    <xf numFmtId="0" fontId="53" fillId="2" borderId="71" xfId="0" applyFont="1" applyFill="1" applyBorder="1" applyAlignment="1">
      <alignment horizontal="center" vertical="center" wrapText="1"/>
    </xf>
    <xf numFmtId="0" fontId="53" fillId="2" borderId="70" xfId="0" applyFont="1" applyFill="1" applyBorder="1"/>
    <xf numFmtId="0" fontId="52" fillId="2" borderId="70" xfId="0" applyFont="1" applyFill="1" applyBorder="1"/>
    <xf numFmtId="0" fontId="53" fillId="2" borderId="72" xfId="0" applyFont="1" applyFill="1" applyBorder="1" applyAlignment="1">
      <alignment horizontal="center" vertical="center" wrapText="1"/>
    </xf>
    <xf numFmtId="0" fontId="53" fillId="2" borderId="73" xfId="0" applyFont="1" applyFill="1" applyBorder="1" applyAlignment="1">
      <alignment horizontal="center" vertical="center" wrapText="1"/>
    </xf>
    <xf numFmtId="0" fontId="52" fillId="2" borderId="78" xfId="0" applyFont="1" applyFill="1" applyBorder="1" applyAlignment="1">
      <alignment horizontal="center" vertical="center" wrapText="1"/>
    </xf>
    <xf numFmtId="0" fontId="52" fillId="2" borderId="79" xfId="0" applyFont="1" applyFill="1" applyBorder="1" applyAlignment="1">
      <alignment horizontal="center" vertical="center" textRotation="90" wrapText="1"/>
    </xf>
    <xf numFmtId="0" fontId="53" fillId="2" borderId="79" xfId="0" applyFont="1" applyFill="1" applyBorder="1" applyAlignment="1">
      <alignment horizontal="center" vertical="center" wrapText="1"/>
    </xf>
    <xf numFmtId="0" fontId="53" fillId="2" borderId="79" xfId="0" applyFont="1" applyFill="1" applyBorder="1"/>
    <xf numFmtId="0" fontId="52" fillId="2" borderId="79" xfId="0" applyFont="1" applyFill="1" applyBorder="1"/>
    <xf numFmtId="0" fontId="53" fillId="2" borderId="80" xfId="0" applyFont="1" applyFill="1" applyBorder="1" applyAlignment="1">
      <alignment horizontal="center" vertical="center" wrapText="1"/>
    </xf>
    <xf numFmtId="0" fontId="53" fillId="2" borderId="81" xfId="0" applyFont="1" applyFill="1" applyBorder="1" applyAlignment="1">
      <alignment horizontal="center" vertical="center" wrapText="1"/>
    </xf>
    <xf numFmtId="0" fontId="4" fillId="8" borderId="16" xfId="0" applyFont="1" applyFill="1" applyBorder="1" applyAlignment="1">
      <alignment horizontal="center" vertical="center"/>
    </xf>
    <xf numFmtId="0" fontId="6" fillId="0" borderId="85" xfId="0" applyFont="1" applyBorder="1" applyAlignment="1">
      <alignment horizontal="center" vertical="center"/>
    </xf>
    <xf numFmtId="0" fontId="24" fillId="0" borderId="85" xfId="0" applyFont="1" applyBorder="1" applyAlignment="1">
      <alignment horizontal="center" vertical="center"/>
    </xf>
    <xf numFmtId="1" fontId="3" fillId="28" borderId="16" xfId="0" applyNumberFormat="1" applyFont="1" applyFill="1" applyBorder="1" applyAlignment="1">
      <alignment horizontal="center" vertical="center"/>
    </xf>
    <xf numFmtId="1" fontId="3" fillId="28" borderId="86" xfId="0" applyNumberFormat="1" applyFont="1" applyFill="1" applyBorder="1" applyAlignment="1">
      <alignment horizontal="center" vertical="center"/>
    </xf>
    <xf numFmtId="1" fontId="3" fillId="2" borderId="16" xfId="0" applyNumberFormat="1" applyFont="1" applyFill="1" applyBorder="1" applyAlignment="1">
      <alignment horizontal="center" vertical="center"/>
    </xf>
    <xf numFmtId="1" fontId="3" fillId="11" borderId="86" xfId="0" applyNumberFormat="1" applyFont="1" applyFill="1" applyBorder="1" applyAlignment="1">
      <alignment horizontal="center" vertical="center"/>
    </xf>
    <xf numFmtId="1" fontId="3" fillId="23" borderId="86" xfId="0" applyNumberFormat="1" applyFont="1" applyFill="1" applyBorder="1" applyAlignment="1">
      <alignment horizontal="center" vertical="center"/>
    </xf>
    <xf numFmtId="1" fontId="3" fillId="29" borderId="86" xfId="0" applyNumberFormat="1" applyFont="1" applyFill="1" applyBorder="1" applyAlignment="1">
      <alignment horizontal="center" vertical="center"/>
    </xf>
    <xf numFmtId="0" fontId="3" fillId="29" borderId="87" xfId="0" applyFont="1" applyFill="1" applyBorder="1" applyAlignment="1">
      <alignment horizontal="left" vertical="center"/>
    </xf>
    <xf numFmtId="0" fontId="4" fillId="8" borderId="88" xfId="0" applyFont="1" applyFill="1" applyBorder="1" applyAlignment="1">
      <alignment horizontal="center" vertical="center"/>
    </xf>
    <xf numFmtId="0" fontId="6" fillId="0" borderId="15" xfId="0" applyFont="1" applyBorder="1" applyAlignment="1">
      <alignment horizontal="center" vertical="center"/>
    </xf>
    <xf numFmtId="0" fontId="24" fillId="0" borderId="15" xfId="0" applyFont="1" applyBorder="1" applyAlignment="1">
      <alignment horizontal="center" vertical="center"/>
    </xf>
    <xf numFmtId="1" fontId="3" fillId="28" borderId="88" xfId="0" applyNumberFormat="1" applyFont="1" applyFill="1" applyBorder="1" applyAlignment="1">
      <alignment horizontal="center" vertical="center"/>
    </xf>
    <xf numFmtId="1" fontId="3" fillId="28" borderId="89" xfId="0" applyNumberFormat="1" applyFont="1" applyFill="1" applyBorder="1" applyAlignment="1">
      <alignment horizontal="center" vertical="center"/>
    </xf>
    <xf numFmtId="1" fontId="3" fillId="2" borderId="88" xfId="0" applyNumberFormat="1" applyFont="1" applyFill="1" applyBorder="1" applyAlignment="1">
      <alignment horizontal="center" vertical="center"/>
    </xf>
    <xf numFmtId="1" fontId="3" fillId="11" borderId="89" xfId="0" applyNumberFormat="1" applyFont="1" applyFill="1" applyBorder="1" applyAlignment="1">
      <alignment horizontal="center" vertical="center"/>
    </xf>
    <xf numFmtId="1" fontId="3" fillId="23" borderId="89" xfId="0" applyNumberFormat="1" applyFont="1" applyFill="1" applyBorder="1" applyAlignment="1">
      <alignment horizontal="center" vertical="center"/>
    </xf>
    <xf numFmtId="1" fontId="3" fillId="29" borderId="89" xfId="0" applyNumberFormat="1" applyFont="1" applyFill="1" applyBorder="1" applyAlignment="1">
      <alignment horizontal="center" vertical="center"/>
    </xf>
    <xf numFmtId="0" fontId="3" fillId="29" borderId="20" xfId="0" applyFont="1" applyFill="1" applyBorder="1" applyAlignment="1">
      <alignment horizontal="left" vertical="center"/>
    </xf>
    <xf numFmtId="0" fontId="3" fillId="8" borderId="16" xfId="0" applyFont="1" applyFill="1" applyBorder="1"/>
    <xf numFmtId="1" fontId="19" fillId="30" borderId="88" xfId="0" applyNumberFormat="1" applyFont="1" applyFill="1" applyBorder="1" applyAlignment="1">
      <alignment horizontal="center" vertical="center"/>
    </xf>
    <xf numFmtId="1" fontId="19" fillId="30" borderId="89" xfId="0" applyNumberFormat="1" applyFont="1" applyFill="1" applyBorder="1" applyAlignment="1">
      <alignment horizontal="center" vertical="center"/>
    </xf>
    <xf numFmtId="1" fontId="19" fillId="2" borderId="88" xfId="0" applyNumberFormat="1" applyFont="1" applyFill="1" applyBorder="1"/>
    <xf numFmtId="1" fontId="19" fillId="12" borderId="88" xfId="0" applyNumberFormat="1" applyFont="1" applyFill="1" applyBorder="1" applyAlignment="1">
      <alignment horizontal="center" vertical="center"/>
    </xf>
    <xf numFmtId="1" fontId="19" fillId="12" borderId="89" xfId="0" applyNumberFormat="1" applyFont="1" applyFill="1" applyBorder="1" applyAlignment="1">
      <alignment horizontal="center" vertical="center"/>
    </xf>
    <xf numFmtId="1" fontId="19" fillId="16" borderId="88" xfId="0" applyNumberFormat="1" applyFont="1" applyFill="1" applyBorder="1" applyAlignment="1">
      <alignment horizontal="center" vertical="center"/>
    </xf>
    <xf numFmtId="1" fontId="19" fillId="16" borderId="89" xfId="0" applyNumberFormat="1" applyFont="1" applyFill="1" applyBorder="1" applyAlignment="1">
      <alignment horizontal="center" vertical="center"/>
    </xf>
    <xf numFmtId="1" fontId="19" fillId="31" borderId="88" xfId="0" applyNumberFormat="1" applyFont="1" applyFill="1" applyBorder="1" applyAlignment="1">
      <alignment horizontal="center" vertical="center"/>
    </xf>
    <xf numFmtId="0" fontId="3" fillId="2" borderId="90" xfId="0" applyFont="1" applyFill="1" applyBorder="1" applyAlignment="1">
      <alignment horizontal="left" vertical="center"/>
    </xf>
    <xf numFmtId="1" fontId="19" fillId="31" borderId="89" xfId="0" applyNumberFormat="1" applyFont="1" applyFill="1" applyBorder="1" applyAlignment="1">
      <alignment horizontal="center" vertical="center"/>
    </xf>
    <xf numFmtId="0" fontId="3" fillId="2" borderId="17" xfId="0" applyFont="1" applyFill="1" applyBorder="1"/>
    <xf numFmtId="0" fontId="3" fillId="2" borderId="33" xfId="0" applyFont="1" applyFill="1" applyBorder="1"/>
    <xf numFmtId="0" fontId="3" fillId="2" borderId="38" xfId="0" applyFont="1" applyFill="1" applyBorder="1"/>
    <xf numFmtId="0" fontId="4" fillId="0" borderId="0" xfId="0" applyFont="1" applyAlignment="1">
      <alignment horizontal="center" vertical="center"/>
    </xf>
    <xf numFmtId="0" fontId="6" fillId="0" borderId="0" xfId="0" applyFont="1" applyAlignment="1">
      <alignment horizontal="center" vertical="center"/>
    </xf>
    <xf numFmtId="1" fontId="3" fillId="0" borderId="0" xfId="0" applyNumberFormat="1" applyFont="1" applyAlignment="1">
      <alignment horizontal="center" vertical="center"/>
    </xf>
    <xf numFmtId="0" fontId="3" fillId="0" borderId="0" xfId="0" applyFont="1" applyAlignment="1">
      <alignment horizontal="left" vertical="center"/>
    </xf>
    <xf numFmtId="0" fontId="49" fillId="0" borderId="0" xfId="0" applyFont="1" applyAlignment="1">
      <alignment vertical="center"/>
    </xf>
    <xf numFmtId="0" fontId="19" fillId="0" borderId="0" xfId="0" applyFont="1" applyAlignment="1">
      <alignment horizontal="center" vertical="center"/>
    </xf>
    <xf numFmtId="1" fontId="19" fillId="0" borderId="0" xfId="0" applyNumberFormat="1" applyFont="1" applyAlignment="1">
      <alignment horizontal="center" vertical="center"/>
    </xf>
    <xf numFmtId="1" fontId="19" fillId="0" borderId="0" xfId="0" applyNumberFormat="1" applyFont="1"/>
    <xf numFmtId="0" fontId="3" fillId="33" borderId="16" xfId="0" applyFont="1" applyFill="1" applyBorder="1"/>
    <xf numFmtId="0" fontId="54" fillId="2" borderId="16" xfId="0" applyFont="1" applyFill="1" applyBorder="1"/>
    <xf numFmtId="0" fontId="5" fillId="2" borderId="16" xfId="0" applyFont="1" applyFill="1" applyBorder="1"/>
    <xf numFmtId="0" fontId="55" fillId="2" borderId="16" xfId="0" applyFont="1" applyFill="1" applyBorder="1"/>
    <xf numFmtId="0" fontId="3" fillId="0" borderId="0" xfId="0" applyFont="1" applyAlignment="1">
      <alignment horizontal="center"/>
    </xf>
    <xf numFmtId="0" fontId="3" fillId="11" borderId="15" xfId="0" applyFont="1" applyFill="1" applyBorder="1" applyAlignment="1">
      <alignment horizontal="center"/>
    </xf>
    <xf numFmtId="0" fontId="4" fillId="0" borderId="0" xfId="0" applyFont="1"/>
    <xf numFmtId="0" fontId="3" fillId="7" borderId="15" xfId="0" applyFont="1" applyFill="1" applyBorder="1" applyAlignment="1">
      <alignment horizontal="center"/>
    </xf>
    <xf numFmtId="0" fontId="4" fillId="2" borderId="17" xfId="0" applyFont="1" applyFill="1" applyBorder="1" applyAlignment="1">
      <alignment horizontal="left" vertical="center" wrapText="1"/>
    </xf>
    <xf numFmtId="0" fontId="4" fillId="2" borderId="33" xfId="0" applyFont="1" applyFill="1" applyBorder="1" applyAlignment="1">
      <alignment horizontal="left" vertical="center" wrapText="1"/>
    </xf>
    <xf numFmtId="0" fontId="4" fillId="2" borderId="38" xfId="0" applyFont="1" applyFill="1" applyBorder="1" applyAlignment="1">
      <alignment horizontal="left" vertical="center" wrapText="1"/>
    </xf>
    <xf numFmtId="0" fontId="3" fillId="2" borderId="16" xfId="0" applyFont="1" applyFill="1" applyBorder="1"/>
    <xf numFmtId="0" fontId="6" fillId="7" borderId="17" xfId="0" applyFont="1" applyFill="1" applyBorder="1" applyAlignment="1">
      <alignment horizontal="left"/>
    </xf>
    <xf numFmtId="0" fontId="6" fillId="7" borderId="33" xfId="0" applyFont="1" applyFill="1" applyBorder="1" applyAlignment="1">
      <alignment horizontal="left"/>
    </xf>
    <xf numFmtId="0" fontId="6" fillId="7" borderId="38" xfId="0" applyFont="1" applyFill="1" applyBorder="1" applyAlignment="1">
      <alignment horizontal="left"/>
    </xf>
    <xf numFmtId="0" fontId="6" fillId="11" borderId="17" xfId="0" applyFont="1" applyFill="1" applyBorder="1" applyAlignment="1">
      <alignment horizontal="left"/>
    </xf>
    <xf numFmtId="0" fontId="6" fillId="11" borderId="33" xfId="0" applyFont="1" applyFill="1" applyBorder="1" applyAlignment="1">
      <alignment horizontal="left"/>
    </xf>
    <xf numFmtId="0" fontId="6" fillId="11" borderId="38" xfId="0" applyFont="1" applyFill="1" applyBorder="1" applyAlignment="1">
      <alignment horizontal="left"/>
    </xf>
    <xf numFmtId="0" fontId="61" fillId="2" borderId="68" xfId="0" applyFont="1" applyFill="1" applyBorder="1" applyAlignment="1">
      <alignment horizontal="center" vertical="center" textRotation="90" wrapText="1"/>
    </xf>
    <xf numFmtId="0" fontId="32" fillId="11" borderId="15" xfId="0" applyFont="1" applyFill="1" applyBorder="1" applyAlignment="1">
      <alignment horizontal="center" vertical="center"/>
    </xf>
    <xf numFmtId="0" fontId="32" fillId="7" borderId="15" xfId="0" applyFont="1" applyFill="1" applyBorder="1" applyAlignment="1">
      <alignment horizontal="center" vertical="center"/>
    </xf>
    <xf numFmtId="0" fontId="62" fillId="11" borderId="15" xfId="0" applyFont="1" applyFill="1" applyBorder="1" applyAlignment="1">
      <alignment horizontal="center" vertical="center"/>
    </xf>
    <xf numFmtId="0" fontId="32" fillId="7" borderId="17" xfId="0" applyFont="1" applyFill="1" applyBorder="1" applyAlignment="1">
      <alignment horizontal="center" vertical="center"/>
    </xf>
    <xf numFmtId="0" fontId="34" fillId="2" borderId="95" xfId="0" applyFont="1" applyFill="1" applyBorder="1" applyAlignment="1">
      <alignment horizontal="center" vertical="center" textRotation="90" wrapText="1"/>
    </xf>
    <xf numFmtId="0" fontId="62" fillId="11" borderId="38" xfId="0" applyFont="1" applyFill="1" applyBorder="1" applyAlignment="1">
      <alignment horizontal="center" vertical="center"/>
    </xf>
    <xf numFmtId="0" fontId="23" fillId="2" borderId="96" xfId="0" applyFont="1" applyFill="1" applyBorder="1" applyAlignment="1">
      <alignment horizontal="center" vertical="center" textRotation="90" wrapText="1"/>
    </xf>
    <xf numFmtId="0" fontId="3" fillId="17" borderId="16" xfId="0" applyFont="1" applyFill="1" applyBorder="1"/>
    <xf numFmtId="0" fontId="27" fillId="11" borderId="15" xfId="0" applyFont="1" applyFill="1" applyBorder="1" applyAlignment="1">
      <alignment horizontal="center" vertical="center"/>
    </xf>
    <xf numFmtId="0" fontId="19" fillId="7" borderId="15" xfId="0" applyFont="1" applyFill="1" applyBorder="1" applyAlignment="1">
      <alignment horizontal="center" vertical="center"/>
    </xf>
    <xf numFmtId="0" fontId="19" fillId="7" borderId="17" xfId="0" applyFont="1" applyFill="1" applyBorder="1" applyAlignment="1">
      <alignment horizontal="center" vertical="center"/>
    </xf>
    <xf numFmtId="0" fontId="22" fillId="2" borderId="97" xfId="0" applyFont="1" applyFill="1" applyBorder="1" applyAlignment="1">
      <alignment horizontal="center" vertical="center" wrapText="1"/>
    </xf>
    <xf numFmtId="0" fontId="64" fillId="11" borderId="38" xfId="0" applyFont="1" applyFill="1" applyBorder="1" applyAlignment="1">
      <alignment horizontal="center" vertical="center"/>
    </xf>
    <xf numFmtId="0" fontId="64" fillId="11" borderId="15" xfId="0" applyFont="1" applyFill="1" applyBorder="1" applyAlignment="1">
      <alignment horizontal="center" vertical="center"/>
    </xf>
    <xf numFmtId="0" fontId="22" fillId="2" borderId="97" xfId="0" applyFont="1" applyFill="1" applyBorder="1" applyAlignment="1">
      <alignment horizontal="center" wrapText="1"/>
    </xf>
    <xf numFmtId="0" fontId="27" fillId="39" borderId="15" xfId="0" applyFont="1" applyFill="1" applyBorder="1" applyAlignment="1">
      <alignment horizontal="center" vertical="center"/>
    </xf>
    <xf numFmtId="0" fontId="19" fillId="40" borderId="15" xfId="0" applyFont="1" applyFill="1" applyBorder="1" applyAlignment="1">
      <alignment horizontal="center" vertical="center"/>
    </xf>
    <xf numFmtId="0" fontId="19" fillId="40" borderId="17" xfId="0" applyFont="1" applyFill="1" applyBorder="1" applyAlignment="1">
      <alignment horizontal="center" vertical="center"/>
    </xf>
    <xf numFmtId="0" fontId="64" fillId="39" borderId="38" xfId="0" applyFont="1" applyFill="1" applyBorder="1" applyAlignment="1">
      <alignment horizontal="center" vertical="center"/>
    </xf>
    <xf numFmtId="0" fontId="64" fillId="39" borderId="15" xfId="0" applyFont="1" applyFill="1" applyBorder="1" applyAlignment="1">
      <alignment horizontal="center" vertical="center"/>
    </xf>
    <xf numFmtId="0" fontId="27" fillId="39" borderId="68" xfId="0" applyFont="1" applyFill="1" applyBorder="1" applyAlignment="1">
      <alignment horizontal="center" vertical="center"/>
    </xf>
    <xf numFmtId="0" fontId="19" fillId="40" borderId="68" xfId="0" applyFont="1" applyFill="1" applyBorder="1" applyAlignment="1">
      <alignment horizontal="center" vertical="center"/>
    </xf>
    <xf numFmtId="0" fontId="19" fillId="40" borderId="89" xfId="0" applyFont="1" applyFill="1" applyBorder="1" applyAlignment="1">
      <alignment horizontal="center" vertical="center"/>
    </xf>
    <xf numFmtId="0" fontId="64" fillId="39" borderId="39" xfId="0" applyFont="1" applyFill="1" applyBorder="1" applyAlignment="1">
      <alignment horizontal="center" vertical="center"/>
    </xf>
    <xf numFmtId="0" fontId="64" fillId="39" borderId="68" xfId="0" applyFont="1" applyFill="1" applyBorder="1" applyAlignment="1">
      <alignment horizontal="center" vertical="center"/>
    </xf>
    <xf numFmtId="0" fontId="22" fillId="2" borderId="98" xfId="0" applyFont="1" applyFill="1" applyBorder="1" applyAlignment="1">
      <alignment horizontal="center" wrapText="1"/>
    </xf>
    <xf numFmtId="0" fontId="18" fillId="2" borderId="15" xfId="0" applyFont="1" applyFill="1" applyBorder="1" applyAlignment="1">
      <alignment horizontal="center" vertical="center"/>
    </xf>
    <xf numFmtId="0" fontId="65" fillId="26" borderId="15" xfId="0" applyFont="1" applyFill="1" applyBorder="1" applyAlignment="1">
      <alignment horizontal="center" vertical="center"/>
    </xf>
    <xf numFmtId="0" fontId="18" fillId="37" borderId="15" xfId="0" applyFont="1" applyFill="1" applyBorder="1" applyAlignment="1">
      <alignment horizontal="center" vertical="center"/>
    </xf>
    <xf numFmtId="0" fontId="65" fillId="30" borderId="15" xfId="0" applyFont="1" applyFill="1" applyBorder="1" applyAlignment="1">
      <alignment horizontal="center" vertical="center"/>
    </xf>
    <xf numFmtId="0" fontId="18" fillId="37" borderId="17" xfId="0" applyFont="1" applyFill="1" applyBorder="1" applyAlignment="1">
      <alignment horizontal="center" vertical="center"/>
    </xf>
    <xf numFmtId="0" fontId="23" fillId="2" borderId="97" xfId="0" applyFont="1" applyFill="1" applyBorder="1" applyAlignment="1">
      <alignment horizontal="center" vertical="center"/>
    </xf>
    <xf numFmtId="0" fontId="66" fillId="26" borderId="38" xfId="0" applyFont="1" applyFill="1" applyBorder="1" applyAlignment="1">
      <alignment horizontal="center" vertical="center"/>
    </xf>
    <xf numFmtId="0" fontId="66" fillId="26" borderId="15" xfId="0" applyFont="1" applyFill="1" applyBorder="1" applyAlignment="1">
      <alignment horizontal="center" vertical="center"/>
    </xf>
    <xf numFmtId="0" fontId="68" fillId="0" borderId="0" xfId="0" applyFont="1"/>
    <xf numFmtId="0" fontId="68" fillId="0" borderId="0" xfId="0" applyFont="1" applyAlignment="1">
      <alignment vertical="center" wrapText="1"/>
    </xf>
    <xf numFmtId="0" fontId="1" fillId="2" borderId="16" xfId="0" applyFont="1" applyFill="1" applyBorder="1" applyAlignment="1">
      <alignment horizontal="center" vertical="center"/>
    </xf>
    <xf numFmtId="0" fontId="3" fillId="17" borderId="15" xfId="0" applyFont="1" applyFill="1" applyBorder="1"/>
    <xf numFmtId="0" fontId="4" fillId="0" borderId="15" xfId="0" applyFont="1" applyBorder="1" applyAlignment="1">
      <alignment horizontal="left" vertical="center"/>
    </xf>
    <xf numFmtId="0" fontId="4" fillId="14" borderId="15" xfId="0" applyFont="1" applyFill="1" applyBorder="1" applyAlignment="1">
      <alignment vertical="top" wrapText="1"/>
    </xf>
    <xf numFmtId="0" fontId="4" fillId="0" borderId="0" xfId="0" applyFont="1" applyAlignment="1">
      <alignment horizontal="left" vertical="center"/>
    </xf>
    <xf numFmtId="0" fontId="3" fillId="14" borderId="16" xfId="0" applyFont="1" applyFill="1" applyBorder="1"/>
    <xf numFmtId="0" fontId="4" fillId="0" borderId="0" xfId="0" applyFont="1" applyAlignment="1">
      <alignment horizontal="center" vertical="top"/>
    </xf>
    <xf numFmtId="0" fontId="4" fillId="0" borderId="0" xfId="0" applyFont="1" applyAlignment="1">
      <alignment horizontal="left" vertical="top"/>
    </xf>
    <xf numFmtId="0" fontId="14" fillId="7" borderId="16" xfId="0" applyFont="1" applyFill="1" applyBorder="1"/>
    <xf numFmtId="0" fontId="4" fillId="0" borderId="0" xfId="0" applyFont="1" applyAlignment="1">
      <alignment vertical="top"/>
    </xf>
    <xf numFmtId="0" fontId="3" fillId="17" borderId="99" xfId="0" applyFont="1" applyFill="1" applyBorder="1"/>
    <xf numFmtId="0" fontId="3" fillId="3" borderId="16" xfId="0" applyFont="1" applyFill="1" applyBorder="1"/>
    <xf numFmtId="0" fontId="48" fillId="0" borderId="0" xfId="0" applyFont="1" applyAlignment="1">
      <alignment wrapText="1"/>
    </xf>
    <xf numFmtId="0" fontId="48" fillId="23" borderId="16" xfId="0" applyFont="1" applyFill="1" applyBorder="1" applyAlignment="1">
      <alignment vertical="center" wrapText="1"/>
    </xf>
    <xf numFmtId="0" fontId="4" fillId="23" borderId="16" xfId="0" applyFont="1" applyFill="1" applyBorder="1" applyAlignment="1">
      <alignment vertical="center" wrapText="1"/>
    </xf>
    <xf numFmtId="0" fontId="51" fillId="0" borderId="0" xfId="0" applyFont="1"/>
    <xf numFmtId="49" fontId="4" fillId="6" borderId="10" xfId="0" applyNumberFormat="1" applyFont="1" applyFill="1" applyBorder="1"/>
    <xf numFmtId="0" fontId="2" fillId="0" borderId="11" xfId="0" applyFont="1" applyBorder="1"/>
    <xf numFmtId="0" fontId="2" fillId="0" borderId="12" xfId="0" applyFont="1" applyBorder="1"/>
    <xf numFmtId="49" fontId="4" fillId="6" borderId="13" xfId="0" applyNumberFormat="1" applyFont="1" applyFill="1" applyBorder="1" applyAlignment="1">
      <alignment horizontal="center"/>
    </xf>
    <xf numFmtId="0" fontId="2" fillId="0" borderId="14" xfId="0" applyFont="1" applyBorder="1"/>
    <xf numFmtId="0" fontId="4" fillId="3" borderId="10" xfId="0" applyFont="1" applyFill="1" applyBorder="1"/>
    <xf numFmtId="0" fontId="4" fillId="3" borderId="13" xfId="0" applyFont="1" applyFill="1" applyBorder="1"/>
    <xf numFmtId="0" fontId="4" fillId="4" borderId="10" xfId="0" applyFont="1" applyFill="1" applyBorder="1"/>
    <xf numFmtId="0" fontId="4" fillId="4" borderId="13" xfId="0" applyFont="1" applyFill="1" applyBorder="1"/>
    <xf numFmtId="0" fontId="4" fillId="5" borderId="10" xfId="0" applyFont="1" applyFill="1" applyBorder="1"/>
    <xf numFmtId="49" fontId="4" fillId="5" borderId="13" xfId="0" applyNumberFormat="1" applyFont="1" applyFill="1" applyBorder="1"/>
    <xf numFmtId="0" fontId="1" fillId="2" borderId="1" xfId="0" applyFont="1" applyFill="1" applyBorder="1" applyAlignment="1">
      <alignment vertical="center" wrapText="1"/>
    </xf>
    <xf numFmtId="0" fontId="2" fillId="0" borderId="2" xfId="0" applyFont="1" applyBorder="1"/>
    <xf numFmtId="0" fontId="2" fillId="0" borderId="3" xfId="0" applyFont="1" applyBorder="1"/>
    <xf numFmtId="0" fontId="1" fillId="2" borderId="4" xfId="0" applyFont="1" applyFill="1" applyBorder="1" applyAlignment="1">
      <alignment vertical="center" wrapText="1"/>
    </xf>
    <xf numFmtId="0" fontId="2" fillId="0" borderId="5" xfId="0" applyFont="1" applyBorder="1"/>
    <xf numFmtId="0" fontId="2" fillId="0" borderId="6" xfId="0" applyFont="1" applyBorder="1"/>
    <xf numFmtId="0" fontId="3" fillId="3" borderId="7" xfId="0" applyFont="1" applyFill="1" applyBorder="1" applyAlignment="1">
      <alignment vertical="center" wrapText="1"/>
    </xf>
    <xf numFmtId="0" fontId="2" fillId="0" borderId="8" xfId="0" applyFont="1" applyBorder="1"/>
    <xf numFmtId="0" fontId="2" fillId="0" borderId="9" xfId="0" applyFont="1" applyBorder="1"/>
    <xf numFmtId="0" fontId="3" fillId="0" borderId="0" xfId="0" applyFont="1"/>
    <xf numFmtId="0" fontId="0" fillId="0" borderId="0" xfId="0"/>
    <xf numFmtId="0" fontId="3" fillId="0" borderId="0" xfId="0" applyFont="1" applyAlignment="1">
      <alignment vertical="center" wrapText="1"/>
    </xf>
    <xf numFmtId="0" fontId="14" fillId="0" borderId="0" xfId="0" applyFont="1"/>
    <xf numFmtId="0" fontId="8" fillId="0" borderId="0" xfId="0" applyFont="1" applyAlignment="1">
      <alignment horizontal="left" vertical="center" wrapText="1"/>
    </xf>
    <xf numFmtId="0" fontId="6" fillId="7" borderId="1" xfId="0" applyFont="1" applyFill="1" applyBorder="1"/>
    <xf numFmtId="0" fontId="6" fillId="0" borderId="0" xfId="0" applyFont="1" applyAlignment="1">
      <alignment horizontal="left" vertical="top"/>
    </xf>
    <xf numFmtId="0" fontId="6" fillId="0" borderId="0" xfId="0" applyFont="1"/>
    <xf numFmtId="0" fontId="13" fillId="0" borderId="0" xfId="0" applyFont="1" applyAlignment="1">
      <alignment horizontal="left" vertical="center"/>
    </xf>
    <xf numFmtId="0" fontId="13" fillId="0" borderId="0" xfId="0" applyFont="1" applyAlignment="1">
      <alignment vertical="top"/>
    </xf>
    <xf numFmtId="0" fontId="13" fillId="0" borderId="0" xfId="0" applyFont="1"/>
    <xf numFmtId="0" fontId="15" fillId="0" borderId="0" xfId="0" applyFont="1"/>
    <xf numFmtId="0" fontId="4" fillId="3" borderId="10" xfId="0" applyFont="1" applyFill="1" applyBorder="1" applyAlignment="1">
      <alignment vertical="top" wrapText="1"/>
    </xf>
    <xf numFmtId="0" fontId="4" fillId="4" borderId="10" xfId="0" applyFont="1" applyFill="1" applyBorder="1" applyAlignment="1">
      <alignment horizontal="left" vertical="center"/>
    </xf>
    <xf numFmtId="0" fontId="3" fillId="8" borderId="10" xfId="0" applyFont="1" applyFill="1" applyBorder="1" applyAlignment="1">
      <alignment horizontal="center" vertical="center"/>
    </xf>
    <xf numFmtId="0" fontId="3" fillId="5" borderId="1" xfId="0" applyFont="1" applyFill="1" applyBorder="1"/>
    <xf numFmtId="0" fontId="5" fillId="2" borderId="1" xfId="0" applyFont="1" applyFill="1" applyBorder="1" applyAlignment="1">
      <alignment vertical="center" wrapText="1"/>
    </xf>
    <xf numFmtId="0" fontId="7" fillId="8" borderId="1" xfId="0" applyFont="1" applyFill="1" applyBorder="1" applyAlignment="1">
      <alignment horizontal="left" vertical="center"/>
    </xf>
    <xf numFmtId="0" fontId="3" fillId="0" borderId="0" xfId="0" applyFont="1" applyAlignment="1">
      <alignment vertical="top" wrapText="1"/>
    </xf>
    <xf numFmtId="0" fontId="22" fillId="2" borderId="7" xfId="0" applyFont="1" applyFill="1" applyBorder="1" applyAlignment="1">
      <alignment horizontal="left" vertical="center" wrapText="1"/>
    </xf>
    <xf numFmtId="0" fontId="18" fillId="12" borderId="13" xfId="0" applyFont="1" applyFill="1" applyBorder="1" applyAlignment="1">
      <alignment horizontal="center" vertical="center" wrapText="1"/>
    </xf>
    <xf numFmtId="0" fontId="23" fillId="13" borderId="4" xfId="0" applyFont="1" applyFill="1" applyBorder="1" applyAlignment="1">
      <alignment horizontal="center" vertical="center" wrapText="1"/>
    </xf>
    <xf numFmtId="0" fontId="2" fillId="0" borderId="34" xfId="0" applyFont="1" applyBorder="1"/>
    <xf numFmtId="0" fontId="18" fillId="11" borderId="35" xfId="0" applyFont="1" applyFill="1" applyBorder="1" applyAlignment="1">
      <alignment horizontal="center" vertical="center" wrapText="1"/>
    </xf>
    <xf numFmtId="0" fontId="6" fillId="7" borderId="10" xfId="0" applyFont="1" applyFill="1" applyBorder="1" applyAlignment="1">
      <alignment horizontal="left" vertical="top"/>
    </xf>
    <xf numFmtId="0" fontId="3" fillId="0" borderId="10" xfId="0" applyFont="1" applyBorder="1" applyAlignment="1">
      <alignment vertical="center"/>
    </xf>
    <xf numFmtId="0" fontId="3" fillId="7" borderId="10" xfId="0" applyFont="1" applyFill="1" applyBorder="1" applyAlignment="1">
      <alignment horizontal="left"/>
    </xf>
    <xf numFmtId="0" fontId="3" fillId="0" borderId="10" xfId="0" applyFont="1" applyBorder="1" applyAlignment="1">
      <alignment horizontal="left"/>
    </xf>
    <xf numFmtId="0" fontId="3" fillId="0" borderId="27" xfId="0" applyFont="1" applyBorder="1" applyAlignment="1">
      <alignment vertical="center" wrapText="1"/>
    </xf>
    <xf numFmtId="0" fontId="2" fillId="0" borderId="28" xfId="0" applyFont="1" applyBorder="1"/>
    <xf numFmtId="0" fontId="2" fillId="0" borderId="29" xfId="0" applyFont="1" applyBorder="1"/>
    <xf numFmtId="0" fontId="2" fillId="0" borderId="30" xfId="0" applyFont="1" applyBorder="1"/>
    <xf numFmtId="0" fontId="2" fillId="0" borderId="31" xfId="0" applyFont="1" applyBorder="1"/>
    <xf numFmtId="0" fontId="2" fillId="0" borderId="32" xfId="0" applyFont="1" applyBorder="1"/>
    <xf numFmtId="0" fontId="6" fillId="7" borderId="27" xfId="0" applyFont="1" applyFill="1" applyBorder="1" applyAlignment="1">
      <alignment horizontal="left" vertical="center"/>
    </xf>
    <xf numFmtId="0" fontId="21" fillId="7" borderId="10" xfId="0" applyFont="1" applyFill="1" applyBorder="1" applyAlignment="1">
      <alignment horizontal="left" vertical="center" wrapText="1"/>
    </xf>
    <xf numFmtId="0" fontId="12" fillId="4" borderId="10" xfId="0" applyFont="1" applyFill="1" applyBorder="1" applyAlignment="1">
      <alignment horizontal="center" vertical="center" wrapText="1"/>
    </xf>
    <xf numFmtId="0" fontId="18" fillId="12" borderId="21" xfId="0" applyFont="1" applyFill="1" applyBorder="1" applyAlignment="1">
      <alignment horizontal="center" vertical="center"/>
    </xf>
    <xf numFmtId="0" fontId="2" fillId="0" borderId="22" xfId="0" applyFont="1" applyBorder="1"/>
    <xf numFmtId="0" fontId="18" fillId="12" borderId="23" xfId="0" applyFont="1" applyFill="1" applyBorder="1" applyAlignment="1">
      <alignment horizontal="right" vertical="center"/>
    </xf>
    <xf numFmtId="0" fontId="18" fillId="12" borderId="1" xfId="0" applyFont="1" applyFill="1" applyBorder="1" applyAlignment="1">
      <alignment horizontal="left" vertical="center"/>
    </xf>
    <xf numFmtId="0" fontId="2" fillId="0" borderId="24" xfId="0" applyFont="1" applyBorder="1"/>
    <xf numFmtId="0" fontId="19" fillId="12" borderId="25" xfId="0" applyFont="1" applyFill="1" applyBorder="1" applyAlignment="1">
      <alignment horizontal="center" vertical="center" wrapText="1"/>
    </xf>
    <xf numFmtId="0" fontId="2" fillId="0" borderId="26" xfId="0" applyFont="1" applyBorder="1"/>
    <xf numFmtId="0" fontId="20" fillId="2" borderId="7" xfId="0" applyFont="1" applyFill="1" applyBorder="1" applyAlignment="1">
      <alignment horizontal="left" vertical="center" wrapText="1"/>
    </xf>
    <xf numFmtId="0" fontId="6" fillId="22" borderId="10" xfId="0" applyFont="1" applyFill="1" applyBorder="1"/>
    <xf numFmtId="164" fontId="19" fillId="24" borderId="10" xfId="0" applyNumberFormat="1" applyFont="1" applyFill="1" applyBorder="1" applyAlignment="1">
      <alignment horizontal="center" vertical="center"/>
    </xf>
    <xf numFmtId="0" fontId="34" fillId="21" borderId="58" xfId="0" applyFont="1" applyFill="1" applyBorder="1" applyAlignment="1">
      <alignment horizontal="center" vertical="center"/>
    </xf>
    <xf numFmtId="0" fontId="2" fillId="0" borderId="47" xfId="0" applyFont="1" applyBorder="1"/>
    <xf numFmtId="0" fontId="2" fillId="0" borderId="59" xfId="0" applyFont="1" applyBorder="1"/>
    <xf numFmtId="0" fontId="19" fillId="7" borderId="10" xfId="0" applyFont="1" applyFill="1" applyBorder="1" applyAlignment="1">
      <alignment horizontal="left"/>
    </xf>
    <xf numFmtId="0" fontId="22" fillId="2" borderId="41" xfId="0" applyFont="1" applyFill="1" applyBorder="1" applyAlignment="1">
      <alignment horizontal="left" vertical="center" wrapText="1"/>
    </xf>
    <xf numFmtId="0" fontId="2" fillId="0" borderId="42" xfId="0" applyFont="1" applyBorder="1"/>
    <xf numFmtId="0" fontId="2" fillId="0" borderId="64" xfId="0" applyFont="1" applyBorder="1"/>
    <xf numFmtId="0" fontId="2" fillId="0" borderId="65" xfId="0" applyFont="1" applyBorder="1"/>
    <xf numFmtId="0" fontId="2" fillId="0" borderId="66" xfId="0" applyFont="1" applyBorder="1"/>
    <xf numFmtId="0" fontId="19" fillId="7" borderId="27" xfId="0" applyFont="1" applyFill="1" applyBorder="1" applyAlignment="1">
      <alignment horizontal="left" vertical="center"/>
    </xf>
    <xf numFmtId="0" fontId="24" fillId="7" borderId="10" xfId="0" applyFont="1" applyFill="1" applyBorder="1" applyAlignment="1">
      <alignment horizontal="left" vertical="center" wrapText="1"/>
    </xf>
    <xf numFmtId="0" fontId="35" fillId="21" borderId="41" xfId="0" applyFont="1" applyFill="1" applyBorder="1" applyAlignment="1">
      <alignment horizontal="center" vertical="center" wrapText="1"/>
    </xf>
    <xf numFmtId="0" fontId="2" fillId="0" borderId="61" xfId="0" applyFont="1" applyBorder="1"/>
    <xf numFmtId="0" fontId="2" fillId="0" borderId="62" xfId="0" applyFont="1" applyBorder="1"/>
    <xf numFmtId="0" fontId="20" fillId="13" borderId="46" xfId="0" applyFont="1" applyFill="1" applyBorder="1" applyAlignment="1">
      <alignment horizontal="center" vertical="center" wrapText="1"/>
    </xf>
    <xf numFmtId="0" fontId="2" fillId="0" borderId="48" xfId="0" applyFont="1" applyBorder="1"/>
    <xf numFmtId="164" fontId="32" fillId="0" borderId="49" xfId="0" applyNumberFormat="1" applyFont="1" applyBorder="1" applyAlignment="1">
      <alignment horizontal="center" vertical="center"/>
    </xf>
    <xf numFmtId="0" fontId="2" fillId="0" borderId="50" xfId="0" applyFont="1" applyBorder="1"/>
    <xf numFmtId="0" fontId="20" fillId="13" borderId="51" xfId="0" applyFont="1" applyFill="1" applyBorder="1" applyAlignment="1">
      <alignment horizontal="center" vertical="center" wrapText="1"/>
    </xf>
    <xf numFmtId="164" fontId="32" fillId="0" borderId="10" xfId="0" applyNumberFormat="1" applyFont="1" applyBorder="1" applyAlignment="1">
      <alignment horizontal="center" vertical="center"/>
    </xf>
    <xf numFmtId="0" fontId="2" fillId="0" borderId="52" xfId="0" applyFont="1" applyBorder="1"/>
    <xf numFmtId="0" fontId="33" fillId="13" borderId="53" xfId="0" applyFont="1" applyFill="1" applyBorder="1" applyAlignment="1">
      <alignment horizontal="center" vertical="center" wrapText="1"/>
    </xf>
    <xf numFmtId="0" fontId="2" fillId="0" borderId="54" xfId="0" applyFont="1" applyBorder="1"/>
    <xf numFmtId="0" fontId="2" fillId="0" borderId="55" xfId="0" applyFont="1" applyBorder="1"/>
    <xf numFmtId="164" fontId="34" fillId="13" borderId="56" xfId="0" applyNumberFormat="1" applyFont="1" applyFill="1" applyBorder="1" applyAlignment="1">
      <alignment horizontal="center" vertical="center"/>
    </xf>
    <xf numFmtId="0" fontId="2" fillId="0" borderId="57" xfId="0" applyFont="1" applyBorder="1"/>
    <xf numFmtId="0" fontId="23" fillId="2" borderId="21" xfId="0" applyFont="1" applyFill="1" applyBorder="1" applyAlignment="1">
      <alignment horizontal="left" vertical="center" wrapText="1"/>
    </xf>
    <xf numFmtId="0" fontId="19" fillId="7" borderId="10" xfId="0" applyFont="1" applyFill="1" applyBorder="1" applyAlignment="1">
      <alignment horizontal="left" vertical="top"/>
    </xf>
    <xf numFmtId="0" fontId="31" fillId="2" borderId="4" xfId="0" applyFont="1" applyFill="1" applyBorder="1" applyAlignment="1">
      <alignment horizontal="center" vertical="center"/>
    </xf>
    <xf numFmtId="0" fontId="23" fillId="20" borderId="10" xfId="0" applyFont="1" applyFill="1" applyBorder="1" applyAlignment="1">
      <alignment horizontal="center" vertical="center"/>
    </xf>
    <xf numFmtId="0" fontId="1" fillId="13" borderId="41" xfId="0" applyFont="1" applyFill="1" applyBorder="1" applyAlignment="1">
      <alignment horizontal="center" vertical="center" wrapText="1"/>
    </xf>
    <xf numFmtId="0" fontId="2" fillId="0" borderId="43" xfId="0" applyFont="1" applyBorder="1"/>
    <xf numFmtId="0" fontId="2" fillId="0" borderId="44" xfId="0" applyFont="1" applyBorder="1"/>
    <xf numFmtId="0" fontId="2" fillId="0" borderId="45" xfId="0" applyFont="1" applyBorder="1"/>
    <xf numFmtId="44" fontId="34" fillId="21" borderId="10" xfId="0" applyNumberFormat="1" applyFont="1" applyFill="1" applyBorder="1" applyAlignment="1">
      <alignment horizontal="center" vertical="center"/>
    </xf>
    <xf numFmtId="164" fontId="47" fillId="12" borderId="13" xfId="0" applyNumberFormat="1" applyFont="1" applyFill="1" applyBorder="1"/>
    <xf numFmtId="0" fontId="23" fillId="21" borderId="10" xfId="0" applyFont="1" applyFill="1" applyBorder="1" applyAlignment="1">
      <alignment horizontal="center" vertical="center"/>
    </xf>
    <xf numFmtId="0" fontId="46" fillId="2" borderId="10" xfId="0" applyFont="1" applyFill="1" applyBorder="1" applyAlignment="1">
      <alignment horizontal="right"/>
    </xf>
    <xf numFmtId="0" fontId="35" fillId="21" borderId="60" xfId="0" applyFont="1" applyFill="1" applyBorder="1" applyAlignment="1">
      <alignment horizontal="center" vertical="center" wrapText="1"/>
    </xf>
    <xf numFmtId="0" fontId="2" fillId="0" borderId="63" xfId="0" applyFont="1" applyBorder="1"/>
    <xf numFmtId="0" fontId="36" fillId="21" borderId="10" xfId="0" applyFont="1" applyFill="1" applyBorder="1" applyAlignment="1">
      <alignment horizontal="center"/>
    </xf>
    <xf numFmtId="0" fontId="51" fillId="11" borderId="10" xfId="0" applyFont="1" applyFill="1" applyBorder="1" applyAlignment="1">
      <alignment vertical="center"/>
    </xf>
    <xf numFmtId="0" fontId="25" fillId="11" borderId="10" xfId="0" applyFont="1" applyFill="1" applyBorder="1" applyAlignment="1">
      <alignment horizontal="left" vertical="top"/>
    </xf>
    <xf numFmtId="0" fontId="4" fillId="7" borderId="10" xfId="0" applyFont="1" applyFill="1" applyBorder="1" applyAlignment="1">
      <alignment vertical="top" wrapText="1"/>
    </xf>
    <xf numFmtId="0" fontId="3" fillId="11" borderId="10" xfId="0" applyFont="1" applyFill="1" applyBorder="1" applyAlignment="1">
      <alignment horizontal="center" vertical="center"/>
    </xf>
    <xf numFmtId="0" fontId="3" fillId="7" borderId="10" xfId="0" applyFont="1" applyFill="1" applyBorder="1" applyAlignment="1">
      <alignment horizontal="center" vertical="center"/>
    </xf>
    <xf numFmtId="0" fontId="4" fillId="11" borderId="10" xfId="0" applyFont="1" applyFill="1" applyBorder="1" applyAlignment="1">
      <alignment vertical="center" wrapText="1"/>
    </xf>
    <xf numFmtId="14" fontId="25" fillId="11" borderId="10" xfId="0" applyNumberFormat="1" applyFont="1" applyFill="1" applyBorder="1" applyAlignment="1">
      <alignment horizontal="center" vertical="center"/>
    </xf>
    <xf numFmtId="0" fontId="6" fillId="11" borderId="10" xfId="0" applyFont="1" applyFill="1" applyBorder="1" applyAlignment="1">
      <alignment horizontal="center" vertical="center" wrapText="1"/>
    </xf>
    <xf numFmtId="0" fontId="6" fillId="7" borderId="10" xfId="0" applyFont="1" applyFill="1" applyBorder="1" applyAlignment="1">
      <alignment horizontal="right"/>
    </xf>
    <xf numFmtId="0" fontId="6" fillId="7" borderId="13" xfId="0" applyFont="1" applyFill="1" applyBorder="1" applyAlignment="1">
      <alignment horizontal="right"/>
    </xf>
    <xf numFmtId="0" fontId="6" fillId="7" borderId="27" xfId="0" applyFont="1" applyFill="1" applyBorder="1" applyAlignment="1">
      <alignment horizontal="right" vertical="center"/>
    </xf>
    <xf numFmtId="0" fontId="29" fillId="0" borderId="10" xfId="0" applyFont="1" applyBorder="1" applyAlignment="1">
      <alignment horizontal="left" vertical="center" wrapText="1"/>
    </xf>
    <xf numFmtId="0" fontId="3" fillId="0" borderId="10" xfId="0" applyFont="1" applyBorder="1" applyAlignment="1">
      <alignment horizontal="left" vertical="center"/>
    </xf>
    <xf numFmtId="0" fontId="49" fillId="11" borderId="10" xfId="0" applyFont="1" applyFill="1" applyBorder="1" applyAlignment="1">
      <alignment vertical="center" wrapText="1"/>
    </xf>
    <xf numFmtId="0" fontId="18" fillId="7" borderId="1" xfId="0" applyFont="1" applyFill="1" applyBorder="1" applyAlignment="1">
      <alignment horizontal="right" vertical="center"/>
    </xf>
    <xf numFmtId="0" fontId="18" fillId="7" borderId="10" xfId="0" applyFont="1" applyFill="1" applyBorder="1" applyAlignment="1">
      <alignment horizontal="center" vertical="center"/>
    </xf>
    <xf numFmtId="0" fontId="49" fillId="11" borderId="10" xfId="0" applyFont="1" applyFill="1" applyBorder="1" applyAlignment="1">
      <alignment horizontal="center" vertical="center" wrapText="1"/>
    </xf>
    <xf numFmtId="0" fontId="50" fillId="11" borderId="10" xfId="0" applyFont="1" applyFill="1" applyBorder="1" applyAlignment="1">
      <alignment vertical="center" wrapText="1"/>
    </xf>
    <xf numFmtId="0" fontId="49" fillId="7" borderId="10" xfId="0" applyFont="1" applyFill="1" applyBorder="1" applyAlignment="1">
      <alignment vertical="center" wrapText="1"/>
    </xf>
    <xf numFmtId="0" fontId="49" fillId="11" borderId="21" xfId="0" applyFont="1" applyFill="1" applyBorder="1" applyAlignment="1">
      <alignment vertical="center" wrapText="1"/>
    </xf>
    <xf numFmtId="0" fontId="49" fillId="7" borderId="10" xfId="0" applyFont="1" applyFill="1" applyBorder="1" applyAlignment="1">
      <alignment horizontal="center" vertical="center" wrapText="1"/>
    </xf>
    <xf numFmtId="0" fontId="18" fillId="7" borderId="21" xfId="0" applyFont="1" applyFill="1" applyBorder="1" applyAlignment="1">
      <alignment horizontal="center" vertical="center"/>
    </xf>
    <xf numFmtId="0" fontId="18" fillId="7" borderId="23" xfId="0" applyFont="1" applyFill="1" applyBorder="1" applyAlignment="1">
      <alignment horizontal="left" vertical="center"/>
    </xf>
    <xf numFmtId="0" fontId="18" fillId="7" borderId="23" xfId="0" applyFont="1" applyFill="1" applyBorder="1" applyAlignment="1">
      <alignment horizontal="center" vertical="center"/>
    </xf>
    <xf numFmtId="0" fontId="12" fillId="0" borderId="30" xfId="0" applyFont="1" applyBorder="1" applyAlignment="1">
      <alignment horizontal="center" vertical="center"/>
    </xf>
    <xf numFmtId="0" fontId="15" fillId="11" borderId="21" xfId="0" applyFont="1" applyFill="1" applyBorder="1" applyAlignment="1">
      <alignment vertical="center" wrapText="1"/>
    </xf>
    <xf numFmtId="0" fontId="15" fillId="7" borderId="10" xfId="0" applyFont="1" applyFill="1" applyBorder="1" applyAlignment="1">
      <alignment horizontal="center" vertical="center" wrapText="1"/>
    </xf>
    <xf numFmtId="0" fontId="1" fillId="2" borderId="7" xfId="0" applyFont="1" applyFill="1" applyBorder="1" applyAlignment="1">
      <alignment horizontal="left" vertical="center" wrapText="1"/>
    </xf>
    <xf numFmtId="0" fontId="14" fillId="3" borderId="10" xfId="0" applyFont="1" applyFill="1" applyBorder="1" applyAlignment="1">
      <alignment horizontal="left" vertical="center" wrapText="1"/>
    </xf>
    <xf numFmtId="0" fontId="17" fillId="11" borderId="10" xfId="0" applyFont="1" applyFill="1" applyBorder="1" applyAlignment="1">
      <alignment vertical="center" wrapText="1"/>
    </xf>
    <xf numFmtId="0" fontId="15" fillId="7" borderId="10" xfId="0" applyFont="1" applyFill="1" applyBorder="1" applyAlignment="1">
      <alignment vertical="center" wrapText="1"/>
    </xf>
    <xf numFmtId="0" fontId="19" fillId="0" borderId="10" xfId="0" applyFont="1" applyBorder="1" applyAlignment="1">
      <alignment horizontal="center" vertical="center"/>
    </xf>
    <xf numFmtId="0" fontId="49" fillId="0" borderId="30" xfId="0" applyFont="1" applyBorder="1" applyAlignment="1">
      <alignment vertical="center" wrapText="1"/>
    </xf>
    <xf numFmtId="0" fontId="1" fillId="2" borderId="77" xfId="0" applyFont="1" applyFill="1" applyBorder="1" applyAlignment="1">
      <alignment horizontal="center"/>
    </xf>
    <xf numFmtId="0" fontId="2" fillId="0" borderId="75" xfId="0" applyFont="1" applyBorder="1"/>
    <xf numFmtId="0" fontId="2" fillId="0" borderId="76" xfId="0" applyFont="1" applyBorder="1"/>
    <xf numFmtId="0" fontId="52" fillId="2" borderId="82" xfId="0" applyFont="1" applyFill="1" applyBorder="1" applyAlignment="1">
      <alignment horizontal="center" vertical="center" wrapText="1"/>
    </xf>
    <xf numFmtId="0" fontId="2" fillId="0" borderId="83" xfId="0" applyFont="1" applyBorder="1"/>
    <xf numFmtId="0" fontId="2" fillId="0" borderId="84" xfId="0" applyFont="1" applyBorder="1"/>
    <xf numFmtId="0" fontId="6" fillId="7" borderId="10" xfId="0" applyFont="1" applyFill="1" applyBorder="1" applyAlignment="1">
      <alignment horizontal="left"/>
    </xf>
    <xf numFmtId="0" fontId="52" fillId="2" borderId="74" xfId="0" applyFont="1" applyFill="1" applyBorder="1" applyAlignment="1">
      <alignment horizontal="center" vertical="center" wrapText="1"/>
    </xf>
    <xf numFmtId="0" fontId="18" fillId="7" borderId="23" xfId="0" applyFont="1" applyFill="1" applyBorder="1" applyAlignment="1">
      <alignment horizontal="right" vertical="center"/>
    </xf>
    <xf numFmtId="0" fontId="18" fillId="7" borderId="1" xfId="0" applyFont="1" applyFill="1" applyBorder="1" applyAlignment="1">
      <alignment horizontal="right"/>
    </xf>
    <xf numFmtId="0" fontId="3" fillId="30" borderId="10" xfId="0" applyFont="1" applyFill="1" applyBorder="1" applyAlignment="1">
      <alignment horizontal="center" vertical="center"/>
    </xf>
    <xf numFmtId="0" fontId="6" fillId="11" borderId="10" xfId="0" applyFont="1" applyFill="1" applyBorder="1"/>
    <xf numFmtId="0" fontId="1" fillId="2" borderId="10" xfId="0" applyFont="1" applyFill="1" applyBorder="1" applyAlignment="1">
      <alignment horizontal="center"/>
    </xf>
    <xf numFmtId="0" fontId="22" fillId="2" borderId="10" xfId="0" applyFont="1" applyFill="1" applyBorder="1" applyAlignment="1">
      <alignment horizontal="center" vertical="center"/>
    </xf>
    <xf numFmtId="0" fontId="14" fillId="0" borderId="10" xfId="0" applyFont="1" applyBorder="1" applyAlignment="1">
      <alignment horizontal="center" vertical="center" wrapText="1"/>
    </xf>
    <xf numFmtId="0" fontId="1" fillId="34" borderId="7" xfId="0" applyFont="1" applyFill="1" applyBorder="1"/>
    <xf numFmtId="0" fontId="1" fillId="34" borderId="7" xfId="0" applyFont="1" applyFill="1" applyBorder="1" applyAlignment="1">
      <alignment horizontal="center" vertical="center"/>
    </xf>
    <xf numFmtId="0" fontId="3" fillId="2" borderId="10" xfId="0" applyFont="1" applyFill="1" applyBorder="1" applyAlignment="1">
      <alignment horizontal="center" vertical="center"/>
    </xf>
    <xf numFmtId="0" fontId="30" fillId="2" borderId="10" xfId="0" applyFont="1" applyFill="1" applyBorder="1" applyAlignment="1">
      <alignment horizontal="center" vertical="center"/>
    </xf>
    <xf numFmtId="0" fontId="3" fillId="35" borderId="10" xfId="0" applyFont="1" applyFill="1" applyBorder="1" applyAlignment="1">
      <alignment horizontal="center" vertical="center"/>
    </xf>
    <xf numFmtId="0" fontId="6" fillId="2" borderId="7" xfId="0" applyFont="1" applyFill="1" applyBorder="1" applyAlignment="1">
      <alignment horizontal="center" vertical="center"/>
    </xf>
    <xf numFmtId="0" fontId="18" fillId="2" borderId="7" xfId="0" applyFont="1" applyFill="1" applyBorder="1" applyAlignment="1">
      <alignment horizontal="center" vertical="center"/>
    </xf>
    <xf numFmtId="0" fontId="60" fillId="2" borderId="10" xfId="0" applyFont="1" applyFill="1" applyBorder="1" applyAlignment="1">
      <alignment horizontal="center" vertical="center"/>
    </xf>
    <xf numFmtId="0" fontId="1" fillId="37" borderId="7" xfId="0" applyFont="1" applyFill="1" applyBorder="1" applyAlignment="1">
      <alignment horizontal="center" vertical="center"/>
    </xf>
    <xf numFmtId="0" fontId="3" fillId="2" borderId="10" xfId="0" applyFont="1" applyFill="1" applyBorder="1"/>
    <xf numFmtId="0" fontId="6" fillId="7" borderId="10" xfId="0" applyFont="1" applyFill="1" applyBorder="1" applyAlignment="1">
      <alignment horizontal="center"/>
    </xf>
    <xf numFmtId="0" fontId="19" fillId="7" borderId="10" xfId="0" applyFont="1" applyFill="1" applyBorder="1" applyAlignment="1">
      <alignment horizontal="center"/>
    </xf>
    <xf numFmtId="0" fontId="22" fillId="37" borderId="7" xfId="0" applyFont="1" applyFill="1" applyBorder="1" applyAlignment="1">
      <alignment horizontal="center" vertical="center"/>
    </xf>
    <xf numFmtId="0" fontId="22" fillId="34" borderId="10" xfId="0" applyFont="1" applyFill="1" applyBorder="1" applyAlignment="1">
      <alignment horizontal="right" vertical="center" wrapText="1"/>
    </xf>
    <xf numFmtId="0" fontId="22" fillId="37" borderId="10" xfId="0" applyFont="1" applyFill="1" applyBorder="1" applyAlignment="1">
      <alignment horizontal="center" vertical="center"/>
    </xf>
    <xf numFmtId="0" fontId="19" fillId="2" borderId="10" xfId="0" applyFont="1" applyFill="1" applyBorder="1" applyAlignment="1">
      <alignment horizontal="center" vertical="center" wrapText="1"/>
    </xf>
    <xf numFmtId="0" fontId="19" fillId="2" borderId="10" xfId="0" applyFont="1" applyFill="1" applyBorder="1"/>
    <xf numFmtId="0" fontId="19" fillId="2" borderId="10" xfId="0" applyFont="1" applyFill="1" applyBorder="1" applyAlignment="1">
      <alignment horizontal="center" vertical="center"/>
    </xf>
    <xf numFmtId="0" fontId="23" fillId="34" borderId="7" xfId="0" applyFont="1" applyFill="1" applyBorder="1" applyAlignment="1">
      <alignment horizontal="center" vertical="center"/>
    </xf>
    <xf numFmtId="0" fontId="6" fillId="11" borderId="10" xfId="0" applyFont="1" applyFill="1" applyBorder="1" applyAlignment="1">
      <alignment horizontal="center"/>
    </xf>
    <xf numFmtId="0" fontId="3" fillId="23" borderId="10" xfId="0" applyFont="1" applyFill="1" applyBorder="1" applyAlignment="1">
      <alignment horizontal="center" vertical="center"/>
    </xf>
    <xf numFmtId="0" fontId="1" fillId="34" borderId="10" xfId="0" applyFont="1" applyFill="1" applyBorder="1" applyAlignment="1">
      <alignment horizontal="center" vertical="center"/>
    </xf>
    <xf numFmtId="0" fontId="1" fillId="37" borderId="10" xfId="0" applyFont="1" applyFill="1" applyBorder="1" applyAlignment="1">
      <alignment horizontal="center" vertical="center"/>
    </xf>
    <xf numFmtId="0" fontId="6" fillId="23" borderId="10" xfId="0" applyFont="1" applyFill="1" applyBorder="1" applyAlignment="1">
      <alignment horizontal="left" vertical="center" wrapText="1"/>
    </xf>
    <xf numFmtId="0" fontId="22" fillId="38" borderId="10" xfId="0" applyFont="1" applyFill="1" applyBorder="1" applyAlignment="1">
      <alignment horizontal="center" vertical="center" wrapText="1"/>
    </xf>
    <xf numFmtId="0" fontId="22" fillId="38" borderId="10" xfId="0" applyFont="1" applyFill="1" applyBorder="1" applyAlignment="1">
      <alignment horizontal="center" vertical="center"/>
    </xf>
    <xf numFmtId="0" fontId="59" fillId="7" borderId="10" xfId="0" applyFont="1" applyFill="1" applyBorder="1"/>
    <xf numFmtId="0" fontId="6" fillId="11" borderId="10" xfId="0" applyFont="1" applyFill="1" applyBorder="1" applyAlignment="1">
      <alignment horizontal="left"/>
    </xf>
    <xf numFmtId="0" fontId="3" fillId="7" borderId="10" xfId="0" applyFont="1" applyFill="1" applyBorder="1"/>
    <xf numFmtId="0" fontId="6" fillId="0" borderId="10" xfId="0" applyFont="1" applyBorder="1" applyAlignment="1">
      <alignment horizontal="center" vertical="center"/>
    </xf>
    <xf numFmtId="0" fontId="15" fillId="0" borderId="10" xfId="0" applyFont="1" applyBorder="1" applyAlignment="1">
      <alignment horizontal="center"/>
    </xf>
    <xf numFmtId="0" fontId="3" fillId="23" borderId="10" xfId="0" applyFont="1" applyFill="1" applyBorder="1" applyAlignment="1">
      <alignment horizontal="left" vertical="center" wrapText="1"/>
    </xf>
    <xf numFmtId="0" fontId="18" fillId="16" borderId="10" xfId="0" applyFont="1" applyFill="1" applyBorder="1" applyAlignment="1">
      <alignment horizontal="right" vertical="center" wrapText="1"/>
    </xf>
    <xf numFmtId="0" fontId="32" fillId="16" borderId="10" xfId="0" applyFont="1" applyFill="1" applyBorder="1" applyAlignment="1">
      <alignment horizontal="center" vertical="center"/>
    </xf>
    <xf numFmtId="0" fontId="63" fillId="11" borderId="10" xfId="0" applyFont="1" applyFill="1" applyBorder="1"/>
    <xf numFmtId="0" fontId="6" fillId="11" borderId="10" xfId="0" applyFont="1" applyFill="1" applyBorder="1" applyAlignment="1">
      <alignment horizontal="center" vertical="center"/>
    </xf>
    <xf numFmtId="0" fontId="63" fillId="39" borderId="10" xfId="0" applyFont="1" applyFill="1" applyBorder="1"/>
    <xf numFmtId="0" fontId="6" fillId="39" borderId="10" xfId="0" applyFont="1" applyFill="1" applyBorder="1" applyAlignment="1">
      <alignment horizontal="center" vertical="center"/>
    </xf>
    <xf numFmtId="0" fontId="19" fillId="16" borderId="10" xfId="0" applyFont="1" applyFill="1" applyBorder="1" applyAlignment="1">
      <alignment horizontal="center" vertical="center"/>
    </xf>
    <xf numFmtId="0" fontId="18" fillId="16" borderId="10" xfId="0" applyFont="1" applyFill="1" applyBorder="1" applyAlignment="1">
      <alignment horizontal="center" vertical="center"/>
    </xf>
    <xf numFmtId="0" fontId="63" fillId="39" borderId="21" xfId="0" applyFont="1" applyFill="1" applyBorder="1"/>
    <xf numFmtId="0" fontId="6" fillId="39" borderId="21" xfId="0" applyFont="1" applyFill="1" applyBorder="1" applyAlignment="1">
      <alignment horizontal="center" vertical="center"/>
    </xf>
    <xf numFmtId="0" fontId="23" fillId="37" borderId="10" xfId="0" applyFont="1" applyFill="1" applyBorder="1" applyAlignment="1">
      <alignment horizontal="center" vertical="center"/>
    </xf>
    <xf numFmtId="0" fontId="29" fillId="12" borderId="10" xfId="0" applyFont="1" applyFill="1" applyBorder="1" applyAlignment="1">
      <alignment horizontal="center" vertical="center"/>
    </xf>
    <xf numFmtId="0" fontId="63" fillId="11" borderId="25" xfId="0" applyFont="1" applyFill="1" applyBorder="1" applyAlignment="1">
      <alignment horizontal="left" vertical="center"/>
    </xf>
    <xf numFmtId="0" fontId="6" fillId="11" borderId="25" xfId="0" applyFont="1" applyFill="1" applyBorder="1" applyAlignment="1">
      <alignment horizontal="center" vertical="center"/>
    </xf>
    <xf numFmtId="0" fontId="15" fillId="0" borderId="10" xfId="0" applyFont="1" applyBorder="1" applyAlignment="1">
      <alignment horizontal="center" vertical="center"/>
    </xf>
    <xf numFmtId="0" fontId="6" fillId="7" borderId="10" xfId="0" applyFont="1" applyFill="1" applyBorder="1" applyAlignment="1">
      <alignment horizontal="center" vertical="center"/>
    </xf>
    <xf numFmtId="0" fontId="67" fillId="17" borderId="10" xfId="0" applyFont="1" applyFill="1" applyBorder="1"/>
    <xf numFmtId="0" fontId="6" fillId="7" borderId="10" xfId="0" applyFont="1" applyFill="1" applyBorder="1"/>
    <xf numFmtId="0" fontId="6" fillId="2" borderId="10" xfId="0" applyFont="1" applyFill="1" applyBorder="1" applyAlignment="1">
      <alignment horizontal="left" vertical="center" wrapText="1"/>
    </xf>
    <xf numFmtId="0" fontId="59" fillId="11" borderId="10" xfId="0" applyFont="1" applyFill="1" applyBorder="1"/>
    <xf numFmtId="0" fontId="58" fillId="11" borderId="10" xfId="0" applyFont="1" applyFill="1" applyBorder="1"/>
    <xf numFmtId="41" fontId="6" fillId="16" borderId="10" xfId="0" applyNumberFormat="1" applyFont="1" applyFill="1" applyBorder="1" applyAlignment="1">
      <alignment horizontal="left" vertical="top"/>
    </xf>
    <xf numFmtId="41" fontId="6" fillId="2" borderId="10" xfId="0" applyNumberFormat="1" applyFont="1" applyFill="1" applyBorder="1" applyAlignment="1">
      <alignment vertical="center"/>
    </xf>
    <xf numFmtId="41" fontId="18" fillId="7" borderId="10" xfId="0" applyNumberFormat="1" applyFont="1" applyFill="1" applyBorder="1" applyAlignment="1">
      <alignment vertical="center"/>
    </xf>
    <xf numFmtId="0" fontId="13" fillId="11" borderId="10" xfId="0" applyFont="1" applyFill="1" applyBorder="1"/>
    <xf numFmtId="41" fontId="6" fillId="15" borderId="10" xfId="0" applyNumberFormat="1" applyFont="1" applyFill="1" applyBorder="1" applyAlignment="1">
      <alignment horizontal="left" vertical="top"/>
    </xf>
    <xf numFmtId="0" fontId="56" fillId="7" borderId="10" xfId="0" applyFont="1" applyFill="1" applyBorder="1" applyAlignment="1">
      <alignment horizontal="center" vertical="center"/>
    </xf>
    <xf numFmtId="0" fontId="56" fillId="15" borderId="10" xfId="0" applyFont="1" applyFill="1" applyBorder="1" applyAlignment="1">
      <alignment horizontal="center" vertical="center"/>
    </xf>
    <xf numFmtId="0" fontId="56" fillId="2" borderId="10" xfId="0" applyFont="1" applyFill="1" applyBorder="1" applyAlignment="1">
      <alignment horizontal="center" vertical="center"/>
    </xf>
    <xf numFmtId="0" fontId="57" fillId="7" borderId="10" xfId="0" applyFont="1" applyFill="1" applyBorder="1" applyAlignment="1">
      <alignment horizontal="center" vertical="center"/>
    </xf>
    <xf numFmtId="0" fontId="49" fillId="7" borderId="91" xfId="0" applyFont="1" applyFill="1" applyBorder="1" applyAlignment="1">
      <alignment horizontal="center" vertical="center"/>
    </xf>
    <xf numFmtId="0" fontId="2" fillId="0" borderId="85" xfId="0" applyFont="1" applyBorder="1"/>
    <xf numFmtId="0" fontId="6" fillId="7" borderId="27" xfId="0" applyFont="1" applyFill="1" applyBorder="1" applyAlignment="1">
      <alignment horizontal="center" vertical="center"/>
    </xf>
    <xf numFmtId="0" fontId="18" fillId="11" borderId="10" xfId="0" applyFont="1" applyFill="1" applyBorder="1" applyAlignment="1">
      <alignment horizontal="right"/>
    </xf>
    <xf numFmtId="41" fontId="18" fillId="36" borderId="10" xfId="0" applyNumberFormat="1" applyFont="1" applyFill="1" applyBorder="1" applyAlignment="1">
      <alignment horizontal="left" vertical="top"/>
    </xf>
    <xf numFmtId="41" fontId="18" fillId="2" borderId="10" xfId="0" applyNumberFormat="1" applyFont="1" applyFill="1" applyBorder="1" applyAlignment="1">
      <alignment vertical="center"/>
    </xf>
    <xf numFmtId="41" fontId="18" fillId="12" borderId="10" xfId="0" applyNumberFormat="1" applyFont="1" applyFill="1" applyBorder="1" applyAlignment="1">
      <alignment vertical="center"/>
    </xf>
    <xf numFmtId="0" fontId="6" fillId="2" borderId="27" xfId="0" applyFont="1" applyFill="1" applyBorder="1" applyAlignment="1">
      <alignment horizontal="center" vertical="center"/>
    </xf>
    <xf numFmtId="0" fontId="6" fillId="2" borderId="92" xfId="0" applyFont="1" applyFill="1" applyBorder="1" applyAlignment="1">
      <alignment horizontal="center" vertical="center"/>
    </xf>
    <xf numFmtId="0" fontId="2" fillId="0" borderId="93" xfId="0" applyFont="1" applyBorder="1"/>
    <xf numFmtId="0" fontId="2" fillId="0" borderId="94" xfId="0" applyFont="1" applyBorder="1"/>
    <xf numFmtId="0" fontId="3" fillId="0" borderId="11" xfId="0" applyFont="1" applyBorder="1" applyAlignment="1">
      <alignment horizontal="left" vertical="center"/>
    </xf>
    <xf numFmtId="0" fontId="1" fillId="2" borderId="7" xfId="0" applyFont="1" applyFill="1" applyBorder="1" applyAlignment="1">
      <alignment horizontal="center"/>
    </xf>
    <xf numFmtId="0" fontId="3" fillId="32" borderId="1" xfId="0" applyFont="1" applyFill="1" applyBorder="1"/>
    <xf numFmtId="0" fontId="3" fillId="33" borderId="1" xfId="0" applyFont="1" applyFill="1" applyBorder="1"/>
    <xf numFmtId="0" fontId="5" fillId="2" borderId="1" xfId="0" applyFont="1" applyFill="1" applyBorder="1"/>
    <xf numFmtId="0" fontId="1" fillId="34" borderId="25" xfId="0" applyFont="1" applyFill="1" applyBorder="1" applyAlignment="1">
      <alignment horizontal="center"/>
    </xf>
    <xf numFmtId="0" fontId="6" fillId="7" borderId="23" xfId="0" applyFont="1" applyFill="1" applyBorder="1" applyAlignment="1">
      <alignment horizontal="center"/>
    </xf>
    <xf numFmtId="0" fontId="29" fillId="0" borderId="10" xfId="0" applyFont="1" applyBorder="1" applyAlignment="1">
      <alignment horizontal="right" vertical="center" wrapText="1"/>
    </xf>
    <xf numFmtId="0" fontId="18" fillId="12" borderId="23" xfId="0" applyFont="1" applyFill="1" applyBorder="1" applyAlignment="1">
      <alignment horizontal="right"/>
    </xf>
    <xf numFmtId="0" fontId="18" fillId="11" borderId="10" xfId="0" applyFont="1" applyFill="1" applyBorder="1" applyAlignment="1">
      <alignment horizontal="center" vertical="center"/>
    </xf>
    <xf numFmtId="0" fontId="3" fillId="2" borderId="4" xfId="0" applyFont="1" applyFill="1" applyBorder="1"/>
    <xf numFmtId="0" fontId="42" fillId="16" borderId="10" xfId="0" applyFont="1" applyFill="1" applyBorder="1" applyAlignment="1">
      <alignment horizontal="center" vertical="center"/>
    </xf>
    <xf numFmtId="0" fontId="59" fillId="7" borderId="10" xfId="0" applyFont="1" applyFill="1" applyBorder="1" applyAlignment="1">
      <alignment horizontal="left" vertical="center"/>
    </xf>
    <xf numFmtId="0" fontId="48" fillId="23" borderId="10" xfId="0" applyFont="1" applyFill="1" applyBorder="1" applyAlignment="1">
      <alignment wrapText="1"/>
    </xf>
    <xf numFmtId="0" fontId="3" fillId="0" borderId="31" xfId="0" applyFont="1" applyBorder="1"/>
  </cellXfs>
  <cellStyles count="1">
    <cellStyle name="Normal" xfId="0" builtinId="0"/>
  </cellStyles>
  <dxfs count="3">
    <dxf>
      <fill>
        <patternFill patternType="none"/>
      </fill>
    </dxf>
    <dxf>
      <fill>
        <patternFill patternType="none"/>
      </fill>
    </dxf>
    <dxf>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A1000"/>
  <sheetViews>
    <sheetView tabSelected="1" workbookViewId="0">
      <selection activeCell="A7" sqref="A7:AA7"/>
    </sheetView>
  </sheetViews>
  <sheetFormatPr defaultColWidth="14.42578125" defaultRowHeight="15" customHeight="1"/>
  <cols>
    <col min="1" max="27" width="4.7109375" customWidth="1"/>
  </cols>
  <sheetData>
    <row r="1" spans="1:27" ht="60" customHeight="1">
      <c r="A1" s="255" t="s">
        <v>0</v>
      </c>
      <c r="B1" s="256"/>
      <c r="C1" s="256"/>
      <c r="D1" s="256"/>
      <c r="E1" s="256"/>
      <c r="F1" s="256"/>
      <c r="G1" s="256"/>
      <c r="H1" s="256"/>
      <c r="I1" s="256"/>
      <c r="J1" s="256"/>
      <c r="K1" s="256"/>
      <c r="L1" s="256"/>
      <c r="M1" s="256"/>
      <c r="N1" s="256"/>
      <c r="O1" s="256"/>
      <c r="P1" s="256"/>
      <c r="Q1" s="256"/>
      <c r="R1" s="256"/>
      <c r="S1" s="256"/>
      <c r="T1" s="256"/>
      <c r="U1" s="256"/>
      <c r="V1" s="256"/>
      <c r="W1" s="256"/>
      <c r="X1" s="256"/>
      <c r="Y1" s="256"/>
      <c r="Z1" s="256"/>
      <c r="AA1" s="257"/>
    </row>
    <row r="2" spans="1:27" ht="14.25" customHeight="1">
      <c r="A2" s="258" t="s">
        <v>1</v>
      </c>
      <c r="B2" s="259"/>
      <c r="C2" s="259"/>
      <c r="D2" s="259"/>
      <c r="E2" s="259"/>
      <c r="F2" s="259"/>
      <c r="G2" s="259"/>
      <c r="H2" s="259"/>
      <c r="I2" s="259"/>
      <c r="J2" s="259"/>
      <c r="K2" s="259"/>
      <c r="L2" s="259"/>
      <c r="M2" s="259"/>
      <c r="N2" s="259"/>
      <c r="O2" s="259"/>
      <c r="P2" s="259"/>
      <c r="Q2" s="259"/>
      <c r="R2" s="259"/>
      <c r="S2" s="259"/>
      <c r="T2" s="259"/>
      <c r="U2" s="259"/>
      <c r="V2" s="259"/>
      <c r="W2" s="259"/>
      <c r="X2" s="259"/>
      <c r="Y2" s="259"/>
      <c r="Z2" s="259"/>
      <c r="AA2" s="260"/>
    </row>
    <row r="3" spans="1:27" ht="30" customHeight="1">
      <c r="A3" s="261" t="s">
        <v>2</v>
      </c>
      <c r="B3" s="262"/>
      <c r="C3" s="262"/>
      <c r="D3" s="262"/>
      <c r="E3" s="262"/>
      <c r="F3" s="262"/>
      <c r="G3" s="262"/>
      <c r="H3" s="262"/>
      <c r="I3" s="262"/>
      <c r="J3" s="262"/>
      <c r="K3" s="262"/>
      <c r="L3" s="262"/>
      <c r="M3" s="262"/>
      <c r="N3" s="262"/>
      <c r="O3" s="262"/>
      <c r="P3" s="262"/>
      <c r="Q3" s="262"/>
      <c r="R3" s="262"/>
      <c r="S3" s="262"/>
      <c r="T3" s="262"/>
      <c r="U3" s="262"/>
      <c r="V3" s="262"/>
      <c r="W3" s="262"/>
      <c r="X3" s="262"/>
      <c r="Y3" s="262"/>
      <c r="Z3" s="262"/>
      <c r="AA3" s="263"/>
    </row>
    <row r="4" spans="1:27">
      <c r="A4" s="249" t="s">
        <v>3</v>
      </c>
      <c r="B4" s="245"/>
      <c r="C4" s="246"/>
      <c r="D4" s="250" t="s">
        <v>4</v>
      </c>
      <c r="E4" s="245"/>
      <c r="F4" s="248"/>
      <c r="G4" s="251" t="s">
        <v>5</v>
      </c>
      <c r="H4" s="245"/>
      <c r="I4" s="246"/>
      <c r="J4" s="252" t="s">
        <v>6</v>
      </c>
      <c r="K4" s="245"/>
      <c r="L4" s="248"/>
      <c r="M4" s="253" t="s">
        <v>7</v>
      </c>
      <c r="N4" s="245"/>
      <c r="O4" s="246"/>
      <c r="P4" s="254" t="s">
        <v>8</v>
      </c>
      <c r="Q4" s="245"/>
      <c r="R4" s="248"/>
      <c r="S4" s="244" t="s">
        <v>9</v>
      </c>
      <c r="T4" s="245"/>
      <c r="U4" s="246"/>
      <c r="V4" s="247" t="s">
        <v>10</v>
      </c>
      <c r="W4" s="245"/>
      <c r="X4" s="248"/>
      <c r="Y4" s="1"/>
      <c r="Z4" s="1"/>
      <c r="AA4" s="2"/>
    </row>
    <row r="5" spans="1:27">
      <c r="A5" s="249" t="s">
        <v>11</v>
      </c>
      <c r="B5" s="245"/>
      <c r="C5" s="246"/>
      <c r="D5" s="250" t="s">
        <v>12</v>
      </c>
      <c r="E5" s="245"/>
      <c r="F5" s="248"/>
      <c r="G5" s="251" t="s">
        <v>13</v>
      </c>
      <c r="H5" s="245"/>
      <c r="I5" s="246"/>
      <c r="J5" s="252" t="s">
        <v>14</v>
      </c>
      <c r="K5" s="245"/>
      <c r="L5" s="248"/>
      <c r="M5" s="253" t="s">
        <v>15</v>
      </c>
      <c r="N5" s="245"/>
      <c r="O5" s="246"/>
      <c r="P5" s="254" t="s">
        <v>16</v>
      </c>
      <c r="Q5" s="245"/>
      <c r="R5" s="248"/>
      <c r="S5" s="244" t="s">
        <v>17</v>
      </c>
      <c r="T5" s="245"/>
      <c r="U5" s="246"/>
      <c r="V5" s="247" t="s">
        <v>18</v>
      </c>
      <c r="W5" s="245"/>
      <c r="X5" s="248"/>
      <c r="Y5" s="1"/>
      <c r="Z5" s="1"/>
      <c r="AA5" s="2"/>
    </row>
    <row r="6" spans="1:27">
      <c r="A6" s="249" t="s">
        <v>19</v>
      </c>
      <c r="B6" s="245"/>
      <c r="C6" s="246"/>
      <c r="D6" s="250" t="s">
        <v>20</v>
      </c>
      <c r="E6" s="245"/>
      <c r="F6" s="248"/>
      <c r="G6" s="251" t="s">
        <v>21</v>
      </c>
      <c r="H6" s="245"/>
      <c r="I6" s="246"/>
      <c r="J6" s="252" t="s">
        <v>22</v>
      </c>
      <c r="K6" s="245"/>
      <c r="L6" s="248"/>
      <c r="M6" s="253" t="s">
        <v>23</v>
      </c>
      <c r="N6" s="245"/>
      <c r="O6" s="246"/>
      <c r="P6" s="254" t="s">
        <v>24</v>
      </c>
      <c r="Q6" s="245"/>
      <c r="R6" s="248"/>
      <c r="S6" s="244" t="s">
        <v>25</v>
      </c>
      <c r="T6" s="245"/>
      <c r="U6" s="246"/>
      <c r="V6" s="247" t="s">
        <v>26</v>
      </c>
      <c r="W6" s="245"/>
      <c r="X6" s="248"/>
      <c r="Y6" s="1"/>
      <c r="Z6" s="1"/>
      <c r="AA6" s="2"/>
    </row>
    <row r="7" spans="1:27" ht="30" customHeight="1">
      <c r="A7" s="280" t="s">
        <v>467</v>
      </c>
      <c r="B7" s="256"/>
      <c r="C7" s="256"/>
      <c r="D7" s="256"/>
      <c r="E7" s="256"/>
      <c r="F7" s="256"/>
      <c r="G7" s="256"/>
      <c r="H7" s="256"/>
      <c r="I7" s="256"/>
      <c r="J7" s="256"/>
      <c r="K7" s="256"/>
      <c r="L7" s="256"/>
      <c r="M7" s="256"/>
      <c r="N7" s="256"/>
      <c r="O7" s="256"/>
      <c r="P7" s="256"/>
      <c r="Q7" s="256"/>
      <c r="R7" s="256"/>
      <c r="S7" s="256"/>
      <c r="T7" s="256"/>
      <c r="U7" s="256"/>
      <c r="V7" s="256"/>
      <c r="W7" s="256"/>
      <c r="X7" s="256"/>
      <c r="Y7" s="256"/>
      <c r="Z7" s="256"/>
      <c r="AA7" s="257"/>
    </row>
    <row r="9" spans="1:27">
      <c r="A9" s="3" t="s">
        <v>27</v>
      </c>
      <c r="B9" s="4"/>
      <c r="C9" s="4"/>
      <c r="D9" s="4"/>
      <c r="E9" s="4"/>
      <c r="F9" s="4"/>
      <c r="G9" s="4"/>
      <c r="H9" s="4"/>
      <c r="I9" s="4"/>
      <c r="J9" s="4"/>
      <c r="K9" s="4"/>
      <c r="L9" s="4"/>
      <c r="M9" s="4"/>
      <c r="N9" s="4"/>
      <c r="O9" s="4"/>
      <c r="P9" s="4"/>
      <c r="Q9" s="4"/>
      <c r="R9" s="4"/>
      <c r="S9" s="4"/>
      <c r="T9" s="4"/>
      <c r="U9" s="4"/>
      <c r="V9" s="4"/>
      <c r="W9" s="4"/>
      <c r="X9" s="4"/>
      <c r="Y9" s="4"/>
      <c r="Z9" s="4"/>
      <c r="AA9" s="4"/>
    </row>
    <row r="10" spans="1:27">
      <c r="A10" s="281" t="s">
        <v>28</v>
      </c>
      <c r="B10" s="256"/>
      <c r="C10" s="256"/>
      <c r="D10" s="256"/>
      <c r="E10" s="256"/>
      <c r="F10" s="256"/>
      <c r="G10" s="256"/>
      <c r="H10" s="256"/>
      <c r="I10" s="256"/>
      <c r="J10" s="256"/>
      <c r="K10" s="256"/>
      <c r="L10" s="256"/>
      <c r="M10" s="256"/>
      <c r="N10" s="256"/>
      <c r="O10" s="256"/>
      <c r="P10" s="256"/>
      <c r="Q10" s="256"/>
      <c r="R10" s="256"/>
      <c r="S10" s="256"/>
      <c r="T10" s="256"/>
      <c r="U10" s="256"/>
      <c r="V10" s="256"/>
      <c r="W10" s="256"/>
      <c r="X10" s="256"/>
      <c r="Y10" s="256"/>
      <c r="Z10" s="256"/>
      <c r="AA10" s="257"/>
    </row>
    <row r="11" spans="1:27">
      <c r="A11" s="5" t="s">
        <v>29</v>
      </c>
    </row>
    <row r="12" spans="1:27">
      <c r="A12" s="6" t="s">
        <v>30</v>
      </c>
      <c r="B12" s="7"/>
      <c r="C12" s="7"/>
      <c r="D12" s="7"/>
      <c r="E12" s="7"/>
      <c r="F12" s="7"/>
      <c r="G12" s="7"/>
      <c r="H12" s="7"/>
      <c r="I12" s="7"/>
      <c r="J12" s="7"/>
      <c r="K12" s="7"/>
      <c r="L12" s="7"/>
      <c r="M12" s="7"/>
      <c r="N12" s="7"/>
      <c r="O12" s="7"/>
      <c r="P12" s="7"/>
      <c r="Q12" s="7"/>
      <c r="R12" s="7"/>
      <c r="S12" s="7"/>
      <c r="T12" s="7"/>
      <c r="U12" s="7"/>
      <c r="V12" s="7"/>
      <c r="W12" s="7"/>
      <c r="X12" s="7"/>
      <c r="Y12" s="7"/>
    </row>
    <row r="13" spans="1:27">
      <c r="A13" s="8" t="s">
        <v>31</v>
      </c>
    </row>
    <row r="14" spans="1:27">
      <c r="A14" s="8" t="s">
        <v>32</v>
      </c>
    </row>
    <row r="15" spans="1:27">
      <c r="A15" s="8" t="s">
        <v>33</v>
      </c>
    </row>
    <row r="16" spans="1:27">
      <c r="A16" s="8" t="s">
        <v>34</v>
      </c>
    </row>
    <row r="17" spans="1:27">
      <c r="A17" s="8" t="s">
        <v>35</v>
      </c>
    </row>
    <row r="18" spans="1:27">
      <c r="A18" s="8" t="s">
        <v>36</v>
      </c>
    </row>
    <row r="19" spans="1:27">
      <c r="A19" s="8" t="s">
        <v>37</v>
      </c>
    </row>
    <row r="20" spans="1:27">
      <c r="A20" s="8" t="s">
        <v>38</v>
      </c>
    </row>
    <row r="21" spans="1:27" ht="15.75" customHeight="1">
      <c r="A21" s="5" t="s">
        <v>39</v>
      </c>
      <c r="I21" s="9"/>
      <c r="J21" s="9"/>
      <c r="K21" s="9"/>
      <c r="L21" s="9"/>
      <c r="M21" s="9"/>
      <c r="N21" s="9"/>
      <c r="O21" s="9"/>
      <c r="P21" s="9"/>
      <c r="Q21" s="9"/>
      <c r="R21" s="9"/>
      <c r="S21" s="9"/>
    </row>
    <row r="22" spans="1:27" ht="15.75" customHeight="1">
      <c r="A22" s="8" t="s">
        <v>40</v>
      </c>
    </row>
    <row r="23" spans="1:27" ht="15.75" customHeight="1"/>
    <row r="24" spans="1:27" ht="15.75" customHeight="1">
      <c r="A24" s="282" t="s">
        <v>41</v>
      </c>
      <c r="B24" s="265"/>
      <c r="C24" s="265"/>
      <c r="D24" s="265"/>
      <c r="E24" s="265"/>
      <c r="F24" s="265"/>
      <c r="G24" s="265"/>
      <c r="H24" s="265"/>
      <c r="I24" s="265"/>
      <c r="J24" s="265"/>
      <c r="K24" s="265"/>
      <c r="L24" s="265"/>
      <c r="M24" s="265"/>
      <c r="N24" s="265"/>
      <c r="O24" s="265"/>
      <c r="P24" s="265"/>
      <c r="Q24" s="265"/>
      <c r="R24" s="265"/>
      <c r="S24" s="265"/>
      <c r="T24" s="265"/>
      <c r="U24" s="265"/>
      <c r="V24" s="265"/>
      <c r="W24" s="265"/>
      <c r="X24" s="265"/>
      <c r="Y24" s="265"/>
      <c r="Z24" s="265"/>
      <c r="AA24" s="265"/>
    </row>
    <row r="25" spans="1:27" ht="15.75" customHeight="1">
      <c r="A25" s="264" t="s">
        <v>42</v>
      </c>
      <c r="B25" s="265"/>
      <c r="C25" s="265"/>
      <c r="D25" s="265"/>
      <c r="E25" s="265"/>
      <c r="F25" s="265"/>
      <c r="G25" s="265"/>
      <c r="H25" s="265"/>
      <c r="I25" s="265"/>
      <c r="J25" s="265"/>
      <c r="K25" s="265"/>
      <c r="L25" s="265"/>
      <c r="M25" s="265"/>
      <c r="N25" s="265"/>
      <c r="O25" s="265"/>
      <c r="P25" s="265"/>
      <c r="Q25" s="265"/>
      <c r="R25" s="265"/>
      <c r="S25" s="265"/>
      <c r="T25" s="265"/>
      <c r="U25" s="265"/>
      <c r="V25" s="265"/>
      <c r="W25" s="265"/>
      <c r="X25" s="265"/>
      <c r="Y25" s="265"/>
      <c r="Z25" s="265"/>
      <c r="AA25" s="265"/>
    </row>
    <row r="26" spans="1:27" ht="34.5" customHeight="1">
      <c r="A26" s="266" t="s">
        <v>43</v>
      </c>
      <c r="B26" s="265"/>
      <c r="C26" s="265"/>
      <c r="D26" s="265"/>
      <c r="E26" s="265"/>
      <c r="F26" s="265"/>
      <c r="G26" s="265"/>
      <c r="H26" s="265"/>
      <c r="I26" s="265"/>
      <c r="J26" s="265"/>
      <c r="K26" s="265"/>
      <c r="L26" s="265"/>
      <c r="M26" s="265"/>
      <c r="N26" s="265"/>
      <c r="O26" s="265"/>
      <c r="P26" s="265"/>
      <c r="Q26" s="265"/>
      <c r="R26" s="265"/>
      <c r="S26" s="265"/>
      <c r="T26" s="265"/>
      <c r="U26" s="265"/>
      <c r="V26" s="265"/>
      <c r="W26" s="265"/>
      <c r="X26" s="265"/>
      <c r="Y26" s="265"/>
      <c r="Z26" s="265"/>
      <c r="AA26" s="265"/>
    </row>
    <row r="27" spans="1:27" ht="15.75" customHeight="1">
      <c r="A27" s="3" t="s">
        <v>44</v>
      </c>
      <c r="B27" s="4"/>
      <c r="C27" s="4"/>
      <c r="D27" s="4"/>
      <c r="E27" s="4"/>
      <c r="F27" s="4"/>
      <c r="G27" s="4"/>
      <c r="H27" s="4"/>
      <c r="I27" s="4"/>
      <c r="J27" s="4"/>
      <c r="K27" s="4"/>
      <c r="L27" s="4"/>
      <c r="M27" s="4"/>
      <c r="N27" s="4"/>
      <c r="O27" s="4"/>
      <c r="P27" s="4"/>
      <c r="Q27" s="4"/>
      <c r="R27" s="4"/>
      <c r="S27" s="4"/>
      <c r="T27" s="4"/>
      <c r="U27" s="4"/>
      <c r="V27" s="4"/>
      <c r="W27" s="4"/>
      <c r="X27" s="4"/>
      <c r="Y27" s="4"/>
      <c r="Z27" s="4"/>
      <c r="AA27" s="4"/>
    </row>
    <row r="28" spans="1:27" ht="15.75" customHeight="1">
      <c r="A28" s="279" t="s">
        <v>45</v>
      </c>
      <c r="B28" s="256"/>
      <c r="C28" s="256"/>
      <c r="D28" s="256"/>
      <c r="E28" s="256"/>
      <c r="F28" s="256"/>
      <c r="G28" s="256"/>
      <c r="H28" s="256"/>
      <c r="I28" s="256"/>
      <c r="J28" s="256"/>
      <c r="K28" s="256"/>
      <c r="L28" s="256"/>
      <c r="M28" s="256"/>
      <c r="N28" s="256"/>
      <c r="O28" s="256"/>
      <c r="P28" s="256"/>
      <c r="Q28" s="256"/>
      <c r="R28" s="256"/>
      <c r="S28" s="256"/>
      <c r="T28" s="256"/>
      <c r="U28" s="256"/>
      <c r="V28" s="256"/>
      <c r="W28" s="256"/>
      <c r="X28" s="256"/>
      <c r="Y28" s="256"/>
      <c r="Z28" s="256"/>
      <c r="AA28" s="257"/>
    </row>
    <row r="29" spans="1:27" ht="15.75" customHeight="1">
      <c r="A29" s="264" t="s">
        <v>46</v>
      </c>
      <c r="B29" s="265"/>
      <c r="C29" s="265"/>
      <c r="D29" s="265"/>
      <c r="E29" s="265"/>
      <c r="F29" s="265"/>
      <c r="G29" s="265"/>
      <c r="H29" s="265"/>
      <c r="I29" s="265"/>
      <c r="J29" s="265"/>
      <c r="K29" s="265"/>
      <c r="L29" s="265"/>
      <c r="M29" s="265"/>
      <c r="N29" s="265"/>
      <c r="O29" s="265"/>
      <c r="P29" s="265"/>
      <c r="Q29" s="265"/>
      <c r="R29" s="265"/>
      <c r="S29" s="265"/>
      <c r="T29" s="265"/>
      <c r="U29" s="265"/>
      <c r="V29" s="265"/>
      <c r="W29" s="265"/>
      <c r="X29" s="265"/>
      <c r="Y29" s="265"/>
      <c r="Z29" s="265"/>
      <c r="AA29" s="265"/>
    </row>
    <row r="30" spans="1:27" ht="15.75" customHeight="1">
      <c r="A30" s="264" t="s">
        <v>47</v>
      </c>
      <c r="B30" s="265"/>
      <c r="C30" s="265"/>
      <c r="D30" s="265"/>
      <c r="E30" s="265"/>
      <c r="F30" s="265"/>
      <c r="G30" s="265"/>
      <c r="H30" s="265"/>
      <c r="I30" s="265"/>
      <c r="J30" s="265"/>
      <c r="K30" s="265"/>
      <c r="L30" s="265"/>
      <c r="M30" s="265"/>
      <c r="N30" s="265"/>
      <c r="O30" s="265"/>
      <c r="P30" s="265"/>
      <c r="Q30" s="265"/>
      <c r="R30" s="265"/>
      <c r="S30" s="265"/>
      <c r="T30" s="265"/>
      <c r="U30" s="265"/>
      <c r="V30" s="265"/>
      <c r="W30" s="265"/>
      <c r="X30" s="265"/>
      <c r="Y30" s="265"/>
      <c r="Z30" s="265"/>
      <c r="AA30" s="265"/>
    </row>
    <row r="31" spans="1:27" ht="15.75" customHeight="1">
      <c r="A31" s="264" t="s">
        <v>48</v>
      </c>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c r="AA31" s="265"/>
    </row>
    <row r="32" spans="1:27" ht="15.75" customHeight="1">
      <c r="A32" s="264" t="s">
        <v>49</v>
      </c>
      <c r="B32" s="265"/>
      <c r="C32" s="265"/>
      <c r="D32" s="265"/>
      <c r="E32" s="265"/>
      <c r="F32" s="265"/>
      <c r="G32" s="265"/>
      <c r="H32" s="265"/>
      <c r="I32" s="265"/>
      <c r="J32" s="265"/>
      <c r="K32" s="265"/>
      <c r="L32" s="265"/>
      <c r="M32" s="265"/>
      <c r="N32" s="265"/>
      <c r="O32" s="265"/>
      <c r="P32" s="265"/>
      <c r="Q32" s="265"/>
      <c r="R32" s="265"/>
      <c r="S32" s="265"/>
      <c r="T32" s="265"/>
      <c r="U32" s="265"/>
      <c r="V32" s="265"/>
      <c r="W32" s="265"/>
      <c r="X32" s="265"/>
      <c r="Y32" s="265"/>
      <c r="Z32" s="265"/>
      <c r="AA32" s="265"/>
    </row>
    <row r="33" spans="1:27" ht="15.75" customHeight="1">
      <c r="A33" s="264" t="s">
        <v>50</v>
      </c>
      <c r="B33" s="265"/>
      <c r="C33" s="265"/>
      <c r="D33" s="265"/>
      <c r="E33" s="265"/>
      <c r="F33" s="265"/>
      <c r="G33" s="265"/>
      <c r="H33" s="265"/>
      <c r="I33" s="265"/>
      <c r="J33" s="265"/>
      <c r="K33" s="265"/>
      <c r="L33" s="265"/>
      <c r="M33" s="265"/>
      <c r="N33" s="265"/>
      <c r="O33" s="265"/>
      <c r="P33" s="265"/>
      <c r="Q33" s="265"/>
      <c r="R33" s="265"/>
      <c r="S33" s="265"/>
      <c r="T33" s="265"/>
      <c r="U33" s="265"/>
      <c r="V33" s="265"/>
      <c r="W33" s="265"/>
      <c r="X33" s="265"/>
      <c r="Y33" s="265"/>
      <c r="Z33" s="265"/>
      <c r="AA33" s="265"/>
    </row>
    <row r="34" spans="1:27" ht="15.75" customHeight="1">
      <c r="A34" s="278" t="s">
        <v>51</v>
      </c>
      <c r="B34" s="245"/>
      <c r="C34" s="245"/>
      <c r="D34" s="248"/>
      <c r="E34" s="278" t="s">
        <v>52</v>
      </c>
      <c r="F34" s="245"/>
      <c r="G34" s="245"/>
      <c r="H34" s="245"/>
      <c r="I34" s="245"/>
      <c r="J34" s="245"/>
      <c r="K34" s="245"/>
      <c r="L34" s="245"/>
      <c r="M34" s="245"/>
      <c r="N34" s="245"/>
      <c r="O34" s="245"/>
      <c r="P34" s="245"/>
      <c r="Q34" s="245"/>
      <c r="R34" s="245"/>
      <c r="S34" s="245"/>
      <c r="T34" s="245"/>
      <c r="U34" s="245"/>
      <c r="V34" s="245"/>
      <c r="W34" s="245"/>
      <c r="X34" s="245"/>
      <c r="Y34" s="245"/>
      <c r="Z34" s="245"/>
      <c r="AA34" s="248"/>
    </row>
    <row r="35" spans="1:27" ht="15.75" customHeight="1">
      <c r="A35" s="277" t="s">
        <v>53</v>
      </c>
      <c r="B35" s="245"/>
      <c r="C35" s="245"/>
      <c r="D35" s="248"/>
      <c r="E35" s="276" t="s">
        <v>54</v>
      </c>
      <c r="F35" s="245"/>
      <c r="G35" s="245"/>
      <c r="H35" s="245"/>
      <c r="I35" s="245"/>
      <c r="J35" s="245"/>
      <c r="K35" s="245"/>
      <c r="L35" s="245"/>
      <c r="M35" s="245"/>
      <c r="N35" s="245"/>
      <c r="O35" s="245"/>
      <c r="P35" s="245"/>
      <c r="Q35" s="245"/>
      <c r="R35" s="245"/>
      <c r="S35" s="245"/>
      <c r="T35" s="245"/>
      <c r="U35" s="245"/>
      <c r="V35" s="245"/>
      <c r="W35" s="245"/>
      <c r="X35" s="245"/>
      <c r="Y35" s="245"/>
      <c r="Z35" s="245"/>
      <c r="AA35" s="248"/>
    </row>
    <row r="36" spans="1:27" ht="15.75" customHeight="1">
      <c r="A36" s="277" t="s">
        <v>55</v>
      </c>
      <c r="B36" s="245"/>
      <c r="C36" s="245"/>
      <c r="D36" s="248"/>
      <c r="E36" s="276" t="s">
        <v>56</v>
      </c>
      <c r="F36" s="245"/>
      <c r="G36" s="245"/>
      <c r="H36" s="245"/>
      <c r="I36" s="245"/>
      <c r="J36" s="245"/>
      <c r="K36" s="245"/>
      <c r="L36" s="245"/>
      <c r="M36" s="245"/>
      <c r="N36" s="245"/>
      <c r="O36" s="245"/>
      <c r="P36" s="245"/>
      <c r="Q36" s="245"/>
      <c r="R36" s="245"/>
      <c r="S36" s="245"/>
      <c r="T36" s="245"/>
      <c r="U36" s="245"/>
      <c r="V36" s="245"/>
      <c r="W36" s="245"/>
      <c r="X36" s="245"/>
      <c r="Y36" s="245"/>
      <c r="Z36" s="245"/>
      <c r="AA36" s="248"/>
    </row>
    <row r="37" spans="1:27" ht="15.75" customHeight="1">
      <c r="A37" s="277" t="s">
        <v>57</v>
      </c>
      <c r="B37" s="245"/>
      <c r="C37" s="245"/>
      <c r="D37" s="248"/>
      <c r="E37" s="276" t="s">
        <v>58</v>
      </c>
      <c r="F37" s="245"/>
      <c r="G37" s="245"/>
      <c r="H37" s="245"/>
      <c r="I37" s="245"/>
      <c r="J37" s="245"/>
      <c r="K37" s="245"/>
      <c r="L37" s="245"/>
      <c r="M37" s="245"/>
      <c r="N37" s="245"/>
      <c r="O37" s="245"/>
      <c r="P37" s="245"/>
      <c r="Q37" s="245"/>
      <c r="R37" s="245"/>
      <c r="S37" s="245"/>
      <c r="T37" s="245"/>
      <c r="U37" s="245"/>
      <c r="V37" s="245"/>
      <c r="W37" s="245"/>
      <c r="X37" s="245"/>
      <c r="Y37" s="245"/>
      <c r="Z37" s="245"/>
      <c r="AA37" s="248"/>
    </row>
    <row r="38" spans="1:27" ht="27.75" customHeight="1">
      <c r="A38" s="277" t="s">
        <v>59</v>
      </c>
      <c r="B38" s="245"/>
      <c r="C38" s="245"/>
      <c r="D38" s="248"/>
      <c r="E38" s="276" t="s">
        <v>60</v>
      </c>
      <c r="F38" s="245"/>
      <c r="G38" s="245"/>
      <c r="H38" s="245"/>
      <c r="I38" s="245"/>
      <c r="J38" s="245"/>
      <c r="K38" s="245"/>
      <c r="L38" s="245"/>
      <c r="M38" s="245"/>
      <c r="N38" s="245"/>
      <c r="O38" s="245"/>
      <c r="P38" s="245"/>
      <c r="Q38" s="245"/>
      <c r="R38" s="245"/>
      <c r="S38" s="245"/>
      <c r="T38" s="245"/>
      <c r="U38" s="245"/>
      <c r="V38" s="245"/>
      <c r="W38" s="245"/>
      <c r="X38" s="245"/>
      <c r="Y38" s="245"/>
      <c r="Z38" s="245"/>
      <c r="AA38" s="248"/>
    </row>
    <row r="39" spans="1:27" ht="24.75" customHeight="1">
      <c r="A39" s="277" t="s">
        <v>61</v>
      </c>
      <c r="B39" s="245"/>
      <c r="C39" s="245"/>
      <c r="D39" s="248"/>
      <c r="E39" s="276" t="s">
        <v>62</v>
      </c>
      <c r="F39" s="245"/>
      <c r="G39" s="245"/>
      <c r="H39" s="245"/>
      <c r="I39" s="245"/>
      <c r="J39" s="245"/>
      <c r="K39" s="245"/>
      <c r="L39" s="245"/>
      <c r="M39" s="245"/>
      <c r="N39" s="245"/>
      <c r="O39" s="245"/>
      <c r="P39" s="245"/>
      <c r="Q39" s="245"/>
      <c r="R39" s="245"/>
      <c r="S39" s="245"/>
      <c r="T39" s="245"/>
      <c r="U39" s="245"/>
      <c r="V39" s="245"/>
      <c r="W39" s="245"/>
      <c r="X39" s="245"/>
      <c r="Y39" s="245"/>
      <c r="Z39" s="245"/>
      <c r="AA39" s="248"/>
    </row>
    <row r="40" spans="1:27" ht="15.75" customHeight="1">
      <c r="A40" s="277" t="s">
        <v>63</v>
      </c>
      <c r="B40" s="245"/>
      <c r="C40" s="245"/>
      <c r="D40" s="248"/>
      <c r="E40" s="276" t="s">
        <v>64</v>
      </c>
      <c r="F40" s="245"/>
      <c r="G40" s="245"/>
      <c r="H40" s="245"/>
      <c r="I40" s="245"/>
      <c r="J40" s="245"/>
      <c r="K40" s="245"/>
      <c r="L40" s="245"/>
      <c r="M40" s="245"/>
      <c r="N40" s="245"/>
      <c r="O40" s="245"/>
      <c r="P40" s="245"/>
      <c r="Q40" s="245"/>
      <c r="R40" s="245"/>
      <c r="S40" s="245"/>
      <c r="T40" s="245"/>
      <c r="U40" s="245"/>
      <c r="V40" s="245"/>
      <c r="W40" s="245"/>
      <c r="X40" s="245"/>
      <c r="Y40" s="245"/>
      <c r="Z40" s="245"/>
      <c r="AA40" s="248"/>
    </row>
    <row r="41" spans="1:27" ht="15.75" customHeight="1">
      <c r="A41" s="277" t="s">
        <v>65</v>
      </c>
      <c r="B41" s="245"/>
      <c r="C41" s="245"/>
      <c r="D41" s="248"/>
      <c r="E41" s="276" t="s">
        <v>66</v>
      </c>
      <c r="F41" s="245"/>
      <c r="G41" s="245"/>
      <c r="H41" s="245"/>
      <c r="I41" s="245"/>
      <c r="J41" s="245"/>
      <c r="K41" s="245"/>
      <c r="L41" s="245"/>
      <c r="M41" s="245"/>
      <c r="N41" s="245"/>
      <c r="O41" s="245"/>
      <c r="P41" s="245"/>
      <c r="Q41" s="245"/>
      <c r="R41" s="245"/>
      <c r="S41" s="245"/>
      <c r="T41" s="245"/>
      <c r="U41" s="245"/>
      <c r="V41" s="245"/>
      <c r="W41" s="245"/>
      <c r="X41" s="245"/>
      <c r="Y41" s="245"/>
      <c r="Z41" s="245"/>
      <c r="AA41" s="248"/>
    </row>
    <row r="42" spans="1:27" ht="15.75" customHeight="1">
      <c r="A42" s="277" t="s">
        <v>67</v>
      </c>
      <c r="B42" s="245"/>
      <c r="C42" s="245"/>
      <c r="D42" s="248"/>
      <c r="E42" s="276" t="s">
        <v>68</v>
      </c>
      <c r="F42" s="245"/>
      <c r="G42" s="245"/>
      <c r="H42" s="245"/>
      <c r="I42" s="245"/>
      <c r="J42" s="245"/>
      <c r="K42" s="245"/>
      <c r="L42" s="245"/>
      <c r="M42" s="245"/>
      <c r="N42" s="245"/>
      <c r="O42" s="245"/>
      <c r="P42" s="245"/>
      <c r="Q42" s="245"/>
      <c r="R42" s="245"/>
      <c r="S42" s="245"/>
      <c r="T42" s="245"/>
      <c r="U42" s="245"/>
      <c r="V42" s="245"/>
      <c r="W42" s="245"/>
      <c r="X42" s="245"/>
      <c r="Y42" s="245"/>
      <c r="Z42" s="245"/>
      <c r="AA42" s="248"/>
    </row>
    <row r="43" spans="1:27" ht="15.75" customHeight="1">
      <c r="A43" s="277" t="s">
        <v>69</v>
      </c>
      <c r="B43" s="245"/>
      <c r="C43" s="245"/>
      <c r="D43" s="248"/>
      <c r="E43" s="276" t="s">
        <v>70</v>
      </c>
      <c r="F43" s="245"/>
      <c r="G43" s="245"/>
      <c r="H43" s="245"/>
      <c r="I43" s="245"/>
      <c r="J43" s="245"/>
      <c r="K43" s="245"/>
      <c r="L43" s="245"/>
      <c r="M43" s="245"/>
      <c r="N43" s="245"/>
      <c r="O43" s="245"/>
      <c r="P43" s="245"/>
      <c r="Q43" s="245"/>
      <c r="R43" s="245"/>
      <c r="S43" s="245"/>
      <c r="T43" s="245"/>
      <c r="U43" s="245"/>
      <c r="V43" s="245"/>
      <c r="W43" s="245"/>
      <c r="X43" s="245"/>
      <c r="Y43" s="245"/>
      <c r="Z43" s="245"/>
      <c r="AA43" s="248"/>
    </row>
    <row r="44" spans="1:27" ht="15.75" customHeight="1">
      <c r="A44" s="264" t="s">
        <v>71</v>
      </c>
      <c r="B44" s="265"/>
      <c r="C44" s="265"/>
      <c r="D44" s="265"/>
      <c r="E44" s="265"/>
      <c r="F44" s="265"/>
      <c r="G44" s="265"/>
      <c r="H44" s="265"/>
      <c r="I44" s="265"/>
      <c r="J44" s="265"/>
      <c r="K44" s="265"/>
      <c r="L44" s="265"/>
      <c r="M44" s="265"/>
      <c r="N44" s="265"/>
      <c r="O44" s="265"/>
      <c r="P44" s="265"/>
      <c r="Q44" s="265"/>
      <c r="R44" s="265"/>
      <c r="S44" s="265"/>
      <c r="T44" s="265"/>
      <c r="U44" s="265"/>
      <c r="V44" s="265"/>
      <c r="W44" s="265"/>
      <c r="X44" s="265"/>
      <c r="Y44" s="265"/>
      <c r="Z44" s="265"/>
      <c r="AA44" s="265"/>
    </row>
    <row r="45" spans="1:27" ht="15.75" customHeight="1">
      <c r="A45" s="264" t="s">
        <v>72</v>
      </c>
      <c r="B45" s="265"/>
      <c r="C45" s="265"/>
      <c r="D45" s="265"/>
      <c r="E45" s="265"/>
      <c r="F45" s="265"/>
      <c r="G45" s="265"/>
      <c r="H45" s="265"/>
      <c r="I45" s="265"/>
      <c r="J45" s="265"/>
      <c r="K45" s="265"/>
      <c r="L45" s="265"/>
      <c r="M45" s="265"/>
      <c r="N45" s="265"/>
      <c r="O45" s="265"/>
      <c r="P45" s="265"/>
      <c r="Q45" s="265"/>
      <c r="R45" s="265"/>
      <c r="S45" s="265"/>
      <c r="T45" s="265"/>
      <c r="U45" s="265"/>
      <c r="V45" s="265"/>
      <c r="W45" s="265"/>
      <c r="X45" s="265"/>
      <c r="Y45" s="265"/>
      <c r="Z45" s="265"/>
      <c r="AA45" s="265"/>
    </row>
    <row r="46" spans="1:27" ht="15.75" customHeight="1">
      <c r="A46" s="264" t="s">
        <v>73</v>
      </c>
      <c r="B46" s="265"/>
      <c r="C46" s="265"/>
      <c r="D46" s="265"/>
      <c r="E46" s="265"/>
      <c r="F46" s="265"/>
      <c r="G46" s="265"/>
      <c r="H46" s="265"/>
      <c r="I46" s="265"/>
      <c r="J46" s="265"/>
      <c r="K46" s="265"/>
      <c r="L46" s="265"/>
      <c r="M46" s="265"/>
      <c r="N46" s="265"/>
      <c r="O46" s="265"/>
      <c r="P46" s="265"/>
      <c r="Q46" s="265"/>
      <c r="R46" s="265"/>
      <c r="S46" s="265"/>
      <c r="T46" s="265"/>
      <c r="U46" s="265"/>
      <c r="V46" s="265"/>
      <c r="W46" s="265"/>
      <c r="X46" s="265"/>
      <c r="Y46" s="265"/>
      <c r="Z46" s="265"/>
      <c r="AA46" s="265"/>
    </row>
    <row r="47" spans="1:27" ht="15.75" customHeight="1">
      <c r="A47" s="264" t="s">
        <v>74</v>
      </c>
      <c r="B47" s="265"/>
      <c r="C47" s="265"/>
      <c r="D47" s="265"/>
      <c r="E47" s="265"/>
      <c r="F47" s="265"/>
      <c r="G47" s="265"/>
      <c r="H47" s="265"/>
      <c r="I47" s="265"/>
      <c r="J47" s="265"/>
      <c r="K47" s="265"/>
      <c r="L47" s="265"/>
      <c r="M47" s="265"/>
      <c r="N47" s="265"/>
      <c r="O47" s="265"/>
      <c r="P47" s="265"/>
      <c r="Q47" s="265"/>
      <c r="R47" s="265"/>
      <c r="S47" s="265"/>
      <c r="T47" s="265"/>
      <c r="U47" s="265"/>
      <c r="V47" s="265"/>
      <c r="W47" s="265"/>
      <c r="X47" s="265"/>
      <c r="Y47" s="265"/>
      <c r="Z47" s="265"/>
      <c r="AA47" s="265"/>
    </row>
    <row r="48" spans="1:27" ht="15.75" customHeight="1">
      <c r="A48" s="264" t="s">
        <v>75</v>
      </c>
      <c r="B48" s="265"/>
      <c r="C48" s="265"/>
      <c r="D48" s="265"/>
      <c r="E48" s="265"/>
      <c r="F48" s="265"/>
      <c r="G48" s="265"/>
      <c r="H48" s="265"/>
      <c r="I48" s="265"/>
      <c r="J48" s="265"/>
      <c r="K48" s="265"/>
      <c r="L48" s="265"/>
      <c r="M48" s="265"/>
      <c r="N48" s="265"/>
      <c r="O48" s="265"/>
      <c r="P48" s="265"/>
      <c r="Q48" s="265"/>
      <c r="R48" s="265"/>
      <c r="S48" s="265"/>
      <c r="T48" s="265"/>
      <c r="U48" s="265"/>
      <c r="V48" s="265"/>
      <c r="W48" s="265"/>
      <c r="X48" s="265"/>
      <c r="Y48" s="265"/>
      <c r="Z48" s="265"/>
      <c r="AA48" s="265"/>
    </row>
    <row r="49" spans="1:27" ht="15.75" customHeight="1">
      <c r="A49" s="264" t="s">
        <v>76</v>
      </c>
      <c r="B49" s="265"/>
      <c r="C49" s="265"/>
      <c r="D49" s="265"/>
      <c r="E49" s="265"/>
      <c r="F49" s="265"/>
      <c r="G49" s="265"/>
      <c r="H49" s="265"/>
      <c r="I49" s="265"/>
      <c r="J49" s="265"/>
      <c r="K49" s="265"/>
      <c r="L49" s="265"/>
      <c r="M49" s="265"/>
      <c r="N49" s="265"/>
      <c r="O49" s="265"/>
      <c r="P49" s="265"/>
      <c r="Q49" s="265"/>
      <c r="R49" s="265"/>
      <c r="S49" s="265"/>
      <c r="T49" s="265"/>
      <c r="U49" s="265"/>
      <c r="V49" s="265"/>
      <c r="W49" s="265"/>
      <c r="X49" s="265"/>
      <c r="Y49" s="265"/>
      <c r="Z49" s="265"/>
      <c r="AA49" s="265"/>
    </row>
    <row r="50" spans="1:27" ht="15.75" customHeight="1">
      <c r="A50" s="264" t="s">
        <v>77</v>
      </c>
      <c r="B50" s="265"/>
      <c r="C50" s="265"/>
      <c r="D50" s="265"/>
      <c r="E50" s="265"/>
      <c r="F50" s="265"/>
      <c r="G50" s="265"/>
      <c r="H50" s="265"/>
      <c r="I50" s="265"/>
      <c r="J50" s="265"/>
      <c r="K50" s="265"/>
      <c r="L50" s="265"/>
      <c r="M50" s="265"/>
      <c r="N50" s="265"/>
      <c r="O50" s="265"/>
      <c r="P50" s="265"/>
      <c r="Q50" s="265"/>
      <c r="R50" s="265"/>
      <c r="S50" s="265"/>
      <c r="T50" s="265"/>
      <c r="U50" s="265"/>
      <c r="V50" s="265"/>
      <c r="W50" s="265"/>
      <c r="X50" s="265"/>
      <c r="Y50" s="265"/>
      <c r="Z50" s="265"/>
      <c r="AA50" s="265"/>
    </row>
    <row r="51" spans="1:27" ht="15.75" customHeight="1">
      <c r="A51" s="264" t="s">
        <v>78</v>
      </c>
      <c r="B51" s="265"/>
      <c r="C51" s="265"/>
      <c r="D51" s="265"/>
      <c r="E51" s="265"/>
      <c r="F51" s="265"/>
      <c r="G51" s="265"/>
      <c r="H51" s="265"/>
      <c r="I51" s="265"/>
      <c r="J51" s="265"/>
      <c r="K51" s="265"/>
      <c r="L51" s="265"/>
      <c r="M51" s="265"/>
      <c r="N51" s="265"/>
      <c r="O51" s="265"/>
      <c r="P51" s="265"/>
      <c r="Q51" s="265"/>
      <c r="R51" s="265"/>
      <c r="S51" s="265"/>
      <c r="T51" s="265"/>
      <c r="U51" s="265"/>
      <c r="V51" s="265"/>
      <c r="W51" s="265"/>
      <c r="X51" s="265"/>
      <c r="Y51" s="265"/>
      <c r="Z51" s="265"/>
      <c r="AA51" s="265"/>
    </row>
    <row r="52" spans="1:27" ht="15.75" customHeight="1">
      <c r="A52" s="264" t="s">
        <v>79</v>
      </c>
      <c r="B52" s="265"/>
      <c r="C52" s="265"/>
      <c r="D52" s="265"/>
      <c r="E52" s="265"/>
      <c r="F52" s="265"/>
      <c r="G52" s="265"/>
      <c r="H52" s="265"/>
      <c r="I52" s="265"/>
      <c r="J52" s="265"/>
      <c r="K52" s="265"/>
      <c r="L52" s="265"/>
      <c r="M52" s="265"/>
      <c r="N52" s="265"/>
      <c r="O52" s="265"/>
      <c r="P52" s="265"/>
      <c r="Q52" s="265"/>
      <c r="R52" s="265"/>
      <c r="S52" s="265"/>
      <c r="T52" s="265"/>
      <c r="U52" s="265"/>
      <c r="V52" s="265"/>
      <c r="W52" s="265"/>
      <c r="X52" s="265"/>
      <c r="Y52" s="265"/>
      <c r="Z52" s="265"/>
      <c r="AA52" s="265"/>
    </row>
    <row r="53" spans="1:27" ht="15.75" customHeight="1">
      <c r="A53" s="264" t="s">
        <v>80</v>
      </c>
      <c r="B53" s="265"/>
      <c r="C53" s="265"/>
      <c r="D53" s="265"/>
      <c r="E53" s="265"/>
      <c r="F53" s="265"/>
      <c r="G53" s="265"/>
      <c r="H53" s="265"/>
      <c r="I53" s="265"/>
      <c r="J53" s="265"/>
      <c r="K53" s="265"/>
      <c r="L53" s="265"/>
      <c r="M53" s="265"/>
      <c r="N53" s="265"/>
      <c r="O53" s="265"/>
      <c r="P53" s="265"/>
      <c r="Q53" s="265"/>
      <c r="R53" s="265"/>
      <c r="S53" s="265"/>
      <c r="T53" s="265"/>
      <c r="U53" s="265"/>
      <c r="V53" s="265"/>
      <c r="W53" s="265"/>
      <c r="X53" s="265"/>
      <c r="Y53" s="265"/>
      <c r="Z53" s="265"/>
      <c r="AA53" s="265"/>
    </row>
    <row r="54" spans="1:27" ht="15.75" customHeight="1">
      <c r="A54" s="264" t="s">
        <v>81</v>
      </c>
      <c r="B54" s="265"/>
      <c r="C54" s="265"/>
      <c r="D54" s="265"/>
      <c r="E54" s="265"/>
      <c r="F54" s="265"/>
      <c r="G54" s="265"/>
      <c r="H54" s="265"/>
      <c r="I54" s="265"/>
      <c r="J54" s="265"/>
      <c r="K54" s="265"/>
      <c r="L54" s="265"/>
      <c r="M54" s="265"/>
      <c r="N54" s="265"/>
      <c r="O54" s="265"/>
      <c r="P54" s="265"/>
      <c r="Q54" s="265"/>
      <c r="R54" s="265"/>
      <c r="S54" s="265"/>
      <c r="T54" s="265"/>
      <c r="U54" s="265"/>
      <c r="V54" s="265"/>
      <c r="W54" s="265"/>
      <c r="X54" s="265"/>
      <c r="Y54" s="265"/>
      <c r="Z54" s="265"/>
      <c r="AA54" s="265"/>
    </row>
    <row r="55" spans="1:27" ht="15.75" customHeight="1">
      <c r="A55" s="264" t="s">
        <v>82</v>
      </c>
      <c r="B55" s="265"/>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c r="AA55" s="265"/>
    </row>
    <row r="56" spans="1:27" ht="15.75" customHeight="1">
      <c r="A56" s="264" t="s">
        <v>83</v>
      </c>
      <c r="B56" s="265"/>
      <c r="C56" s="265"/>
      <c r="D56" s="265"/>
      <c r="E56" s="265"/>
      <c r="F56" s="265"/>
      <c r="G56" s="265"/>
      <c r="H56" s="265"/>
      <c r="I56" s="265"/>
      <c r="J56" s="265"/>
      <c r="K56" s="265"/>
      <c r="L56" s="265"/>
      <c r="M56" s="265"/>
      <c r="N56" s="265"/>
      <c r="O56" s="265"/>
      <c r="P56" s="265"/>
      <c r="Q56" s="265"/>
      <c r="R56" s="265"/>
      <c r="S56" s="265"/>
      <c r="T56" s="265"/>
      <c r="U56" s="265"/>
      <c r="V56" s="265"/>
      <c r="W56" s="265"/>
      <c r="X56" s="265"/>
      <c r="Y56" s="265"/>
      <c r="Z56" s="265"/>
      <c r="AA56" s="265"/>
    </row>
    <row r="57" spans="1:27" ht="15.75" customHeight="1">
      <c r="A57" s="264" t="s">
        <v>84</v>
      </c>
      <c r="B57" s="265"/>
      <c r="C57" s="265"/>
      <c r="D57" s="265"/>
      <c r="E57" s="265"/>
      <c r="F57" s="265"/>
      <c r="G57" s="265"/>
      <c r="H57" s="265"/>
      <c r="I57" s="265"/>
      <c r="J57" s="265"/>
      <c r="K57" s="265"/>
      <c r="L57" s="265"/>
      <c r="M57" s="265"/>
      <c r="N57" s="265"/>
      <c r="O57" s="265"/>
      <c r="P57" s="265"/>
      <c r="Q57" s="265"/>
      <c r="R57" s="265"/>
      <c r="S57" s="265"/>
      <c r="T57" s="265"/>
      <c r="U57" s="265"/>
      <c r="V57" s="265"/>
      <c r="W57" s="265"/>
      <c r="X57" s="265"/>
      <c r="Y57" s="265"/>
      <c r="Z57" s="265"/>
      <c r="AA57" s="265"/>
    </row>
    <row r="58" spans="1:27" ht="15.75" customHeight="1">
      <c r="A58" s="264" t="s">
        <v>85</v>
      </c>
      <c r="B58" s="265"/>
      <c r="C58" s="265"/>
      <c r="D58" s="265"/>
      <c r="E58" s="265"/>
      <c r="F58" s="265"/>
      <c r="G58" s="265"/>
      <c r="H58" s="265"/>
      <c r="I58" s="265"/>
      <c r="J58" s="265"/>
      <c r="K58" s="265"/>
      <c r="L58" s="265"/>
      <c r="M58" s="265"/>
      <c r="N58" s="265"/>
      <c r="O58" s="265"/>
      <c r="P58" s="265"/>
      <c r="Q58" s="265"/>
      <c r="R58" s="265"/>
      <c r="S58" s="265"/>
      <c r="T58" s="265"/>
      <c r="U58" s="265"/>
      <c r="V58" s="265"/>
      <c r="W58" s="265"/>
      <c r="X58" s="265"/>
      <c r="Y58" s="265"/>
      <c r="Z58" s="265"/>
      <c r="AA58" s="265"/>
    </row>
    <row r="59" spans="1:27" ht="15.75" customHeight="1">
      <c r="A59" s="264" t="s">
        <v>86</v>
      </c>
      <c r="B59" s="265"/>
      <c r="C59" s="265"/>
      <c r="D59" s="265"/>
      <c r="E59" s="265"/>
      <c r="F59" s="265"/>
      <c r="G59" s="265"/>
      <c r="H59" s="265"/>
      <c r="I59" s="265"/>
      <c r="J59" s="265"/>
      <c r="K59" s="265"/>
      <c r="L59" s="265"/>
      <c r="M59" s="265"/>
      <c r="N59" s="265"/>
      <c r="O59" s="265"/>
      <c r="P59" s="265"/>
      <c r="Q59" s="265"/>
      <c r="R59" s="265"/>
      <c r="S59" s="265"/>
      <c r="T59" s="265"/>
      <c r="U59" s="265"/>
      <c r="V59" s="265"/>
      <c r="W59" s="265"/>
      <c r="X59" s="265"/>
      <c r="Y59" s="265"/>
      <c r="Z59" s="265"/>
      <c r="AA59" s="265"/>
    </row>
    <row r="60" spans="1:27" ht="15.75" customHeight="1">
      <c r="A60" s="264" t="s">
        <v>87</v>
      </c>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c r="AA60" s="265"/>
    </row>
    <row r="61" spans="1:27" ht="15.75" customHeight="1">
      <c r="A61" s="264" t="s">
        <v>88</v>
      </c>
      <c r="B61" s="265"/>
      <c r="C61" s="265"/>
      <c r="D61" s="265"/>
      <c r="E61" s="265"/>
      <c r="F61" s="265"/>
      <c r="G61" s="265"/>
      <c r="H61" s="265"/>
      <c r="I61" s="265"/>
      <c r="J61" s="265"/>
      <c r="K61" s="265"/>
      <c r="L61" s="265"/>
      <c r="M61" s="265"/>
      <c r="N61" s="265"/>
      <c r="O61" s="265"/>
      <c r="P61" s="265"/>
      <c r="Q61" s="265"/>
      <c r="R61" s="265"/>
      <c r="S61" s="265"/>
      <c r="T61" s="265"/>
      <c r="U61" s="265"/>
      <c r="V61" s="265"/>
      <c r="W61" s="265"/>
      <c r="X61" s="265"/>
      <c r="Y61" s="265"/>
      <c r="Z61" s="265"/>
      <c r="AA61" s="265"/>
    </row>
    <row r="62" spans="1:27" ht="15.75" customHeight="1"/>
    <row r="63" spans="1:27" ht="15.75" customHeight="1">
      <c r="A63" s="3" t="s">
        <v>89</v>
      </c>
      <c r="B63" s="4"/>
      <c r="C63" s="4"/>
      <c r="D63" s="4"/>
      <c r="E63" s="4"/>
      <c r="F63" s="4"/>
      <c r="G63" s="4"/>
      <c r="H63" s="4"/>
      <c r="I63" s="4"/>
      <c r="J63" s="4"/>
      <c r="K63" s="4"/>
      <c r="L63" s="4"/>
      <c r="M63" s="4"/>
      <c r="N63" s="4"/>
      <c r="O63" s="4"/>
      <c r="P63" s="4"/>
      <c r="Q63" s="4"/>
      <c r="R63" s="4"/>
      <c r="S63" s="4"/>
      <c r="T63" s="4"/>
      <c r="U63" s="4"/>
      <c r="V63" s="4"/>
      <c r="W63" s="4"/>
      <c r="X63" s="4"/>
      <c r="Y63" s="4"/>
      <c r="Z63" s="4"/>
      <c r="AA63" s="4"/>
    </row>
    <row r="64" spans="1:27" ht="15.75" customHeight="1">
      <c r="A64" s="12" t="s">
        <v>90</v>
      </c>
    </row>
    <row r="65" spans="1:27" ht="15.75" customHeight="1">
      <c r="A65" s="5" t="s">
        <v>91</v>
      </c>
    </row>
    <row r="66" spans="1:27" ht="15.75" customHeight="1">
      <c r="A66" s="5" t="s">
        <v>92</v>
      </c>
    </row>
    <row r="67" spans="1:27" ht="15.75" customHeight="1">
      <c r="A67" s="5"/>
    </row>
    <row r="68" spans="1:27" ht="30" customHeight="1">
      <c r="A68" s="268" t="s">
        <v>93</v>
      </c>
      <c r="B68" s="265"/>
      <c r="C68" s="265"/>
      <c r="D68" s="265"/>
      <c r="E68" s="265"/>
      <c r="F68" s="265"/>
      <c r="G68" s="265"/>
      <c r="H68" s="265"/>
      <c r="I68" s="265"/>
      <c r="J68" s="265"/>
      <c r="K68" s="265"/>
      <c r="L68" s="265"/>
      <c r="M68" s="265"/>
      <c r="N68" s="265"/>
      <c r="O68" s="265"/>
      <c r="P68" s="265"/>
      <c r="Q68" s="265"/>
      <c r="R68" s="265"/>
      <c r="S68" s="265"/>
      <c r="T68" s="265"/>
      <c r="U68" s="265"/>
      <c r="V68" s="265"/>
      <c r="W68" s="265"/>
      <c r="X68" s="265"/>
      <c r="Y68" s="265"/>
      <c r="Z68" s="265"/>
      <c r="AA68" s="265"/>
    </row>
    <row r="69" spans="1:27" ht="15.75" customHeight="1">
      <c r="A69" s="8" t="s">
        <v>94</v>
      </c>
    </row>
    <row r="70" spans="1:27" ht="15.75" customHeight="1">
      <c r="A70" s="8" t="s">
        <v>95</v>
      </c>
    </row>
    <row r="71" spans="1:27" ht="15.75" customHeight="1">
      <c r="A71" s="8" t="s">
        <v>96</v>
      </c>
    </row>
    <row r="72" spans="1:27" ht="15.75" customHeight="1">
      <c r="A72" s="8" t="s">
        <v>97</v>
      </c>
    </row>
    <row r="73" spans="1:27" ht="15.75" customHeight="1">
      <c r="A73" s="5"/>
    </row>
    <row r="74" spans="1:27" ht="15.75" customHeight="1">
      <c r="A74" s="5" t="s">
        <v>98</v>
      </c>
    </row>
    <row r="75" spans="1:27" ht="15.75" customHeight="1">
      <c r="A75" s="8" t="s">
        <v>99</v>
      </c>
    </row>
    <row r="76" spans="1:27" ht="15.75" customHeight="1">
      <c r="A76" s="8" t="s">
        <v>100</v>
      </c>
    </row>
    <row r="77" spans="1:27" ht="15.75" customHeight="1">
      <c r="A77" s="8" t="s">
        <v>101</v>
      </c>
    </row>
    <row r="78" spans="1:27" ht="15.75" customHeight="1">
      <c r="A78" s="8" t="s">
        <v>102</v>
      </c>
    </row>
    <row r="79" spans="1:27" ht="15.75" customHeight="1">
      <c r="A79" s="8" t="s">
        <v>103</v>
      </c>
    </row>
    <row r="80" spans="1:27" ht="15.75" customHeight="1"/>
    <row r="81" spans="1:27" ht="15.75" customHeight="1">
      <c r="A81" s="269" t="s">
        <v>104</v>
      </c>
      <c r="B81" s="256"/>
      <c r="C81" s="256"/>
      <c r="D81" s="256"/>
      <c r="E81" s="256"/>
      <c r="F81" s="256"/>
      <c r="G81" s="256"/>
      <c r="H81" s="256"/>
      <c r="I81" s="256"/>
      <c r="J81" s="256"/>
      <c r="K81" s="256"/>
      <c r="L81" s="256"/>
      <c r="M81" s="256"/>
      <c r="N81" s="256"/>
      <c r="O81" s="256"/>
      <c r="P81" s="256"/>
      <c r="Q81" s="256"/>
      <c r="R81" s="256"/>
      <c r="S81" s="256"/>
      <c r="T81" s="257"/>
      <c r="U81" s="4"/>
      <c r="V81" s="4"/>
      <c r="W81" s="4"/>
      <c r="X81" s="4"/>
      <c r="Y81" s="4"/>
      <c r="Z81" s="4"/>
      <c r="AA81" s="4"/>
    </row>
    <row r="82" spans="1:27" ht="15.75" customHeight="1">
      <c r="A82" s="12"/>
    </row>
    <row r="83" spans="1:27" ht="15.75" customHeight="1">
      <c r="A83" s="270" t="s">
        <v>105</v>
      </c>
      <c r="B83" s="265"/>
      <c r="C83" s="265"/>
      <c r="D83" s="265"/>
      <c r="E83" s="271" t="s">
        <v>106</v>
      </c>
      <c r="F83" s="265"/>
      <c r="G83" s="265"/>
      <c r="H83" s="265"/>
      <c r="I83" s="265"/>
      <c r="J83" s="265"/>
      <c r="K83" s="265"/>
      <c r="L83" s="265"/>
      <c r="M83" s="265"/>
      <c r="N83" s="265"/>
      <c r="O83" s="265"/>
      <c r="P83" s="265"/>
      <c r="Q83" s="265"/>
      <c r="R83" s="265"/>
      <c r="S83" s="265"/>
      <c r="T83" s="265"/>
      <c r="U83" s="265"/>
      <c r="V83" s="265"/>
      <c r="W83" s="265"/>
      <c r="X83" s="265"/>
      <c r="Y83" s="265"/>
      <c r="Z83" s="265"/>
      <c r="AA83" s="265"/>
    </row>
    <row r="84" spans="1:27" ht="15.75" customHeight="1">
      <c r="A84" s="272" t="s">
        <v>107</v>
      </c>
      <c r="B84" s="265"/>
      <c r="C84" s="265"/>
      <c r="D84" s="265"/>
      <c r="E84" s="264" t="s">
        <v>108</v>
      </c>
      <c r="F84" s="265"/>
      <c r="G84" s="265"/>
      <c r="H84" s="265"/>
      <c r="I84" s="265"/>
      <c r="J84" s="265"/>
      <c r="K84" s="265"/>
      <c r="L84" s="265"/>
      <c r="M84" s="265"/>
      <c r="N84" s="265"/>
      <c r="O84" s="265"/>
      <c r="P84" s="265"/>
      <c r="Q84" s="265"/>
      <c r="R84" s="265"/>
      <c r="S84" s="265"/>
      <c r="T84" s="265"/>
      <c r="U84" s="265"/>
      <c r="V84" s="265"/>
      <c r="W84" s="265"/>
      <c r="X84" s="265"/>
      <c r="Y84" s="265"/>
      <c r="Z84" s="265"/>
      <c r="AA84" s="265"/>
    </row>
    <row r="85" spans="1:27" ht="15.75" customHeight="1">
      <c r="A85" s="273" t="s">
        <v>109</v>
      </c>
      <c r="B85" s="265"/>
      <c r="C85" s="265"/>
      <c r="D85" s="265"/>
      <c r="E85" s="264" t="s">
        <v>110</v>
      </c>
      <c r="F85" s="265"/>
      <c r="G85" s="265"/>
      <c r="H85" s="265"/>
      <c r="I85" s="265"/>
      <c r="J85" s="265"/>
      <c r="K85" s="265"/>
      <c r="L85" s="265"/>
      <c r="M85" s="265"/>
      <c r="N85" s="265"/>
      <c r="O85" s="265"/>
      <c r="P85" s="265"/>
      <c r="Q85" s="265"/>
      <c r="R85" s="265"/>
      <c r="S85" s="265"/>
      <c r="T85" s="265"/>
      <c r="U85" s="265"/>
      <c r="V85" s="265"/>
      <c r="W85" s="265"/>
      <c r="X85" s="265"/>
      <c r="Y85" s="265"/>
      <c r="Z85" s="265"/>
      <c r="AA85" s="265"/>
    </row>
    <row r="86" spans="1:27" ht="15.75" customHeight="1">
      <c r="A86" s="274" t="s">
        <v>111</v>
      </c>
      <c r="B86" s="265"/>
      <c r="C86" s="265"/>
      <c r="D86" s="265"/>
      <c r="E86" s="264" t="s">
        <v>112</v>
      </c>
      <c r="F86" s="265"/>
      <c r="G86" s="265"/>
      <c r="H86" s="265"/>
      <c r="I86" s="265"/>
      <c r="J86" s="265"/>
      <c r="K86" s="265"/>
      <c r="L86" s="265"/>
      <c r="M86" s="265"/>
      <c r="N86" s="265"/>
      <c r="O86" s="265"/>
      <c r="P86" s="265"/>
      <c r="Q86" s="265"/>
      <c r="R86" s="265"/>
      <c r="S86" s="265"/>
      <c r="T86" s="265"/>
      <c r="U86" s="265"/>
      <c r="V86" s="265"/>
      <c r="W86" s="265"/>
      <c r="X86" s="265"/>
      <c r="Y86" s="265"/>
      <c r="Z86" s="265"/>
      <c r="AA86" s="265"/>
    </row>
    <row r="87" spans="1:27" ht="14.25" customHeight="1">
      <c r="A87" s="274" t="s">
        <v>113</v>
      </c>
      <c r="B87" s="265"/>
      <c r="C87" s="265"/>
      <c r="D87" s="265"/>
      <c r="E87" s="266" t="s">
        <v>114</v>
      </c>
      <c r="F87" s="265"/>
      <c r="G87" s="265"/>
      <c r="H87" s="265"/>
      <c r="I87" s="265"/>
      <c r="J87" s="265"/>
      <c r="K87" s="265"/>
      <c r="L87" s="265"/>
      <c r="M87" s="265"/>
      <c r="N87" s="265"/>
      <c r="O87" s="265"/>
      <c r="P87" s="265"/>
      <c r="Q87" s="265"/>
      <c r="R87" s="265"/>
      <c r="S87" s="265"/>
      <c r="T87" s="265"/>
      <c r="U87" s="265"/>
      <c r="V87" s="265"/>
      <c r="W87" s="265"/>
      <c r="X87" s="265"/>
      <c r="Y87" s="265"/>
      <c r="Z87" s="265"/>
      <c r="AA87" s="265"/>
    </row>
    <row r="88" spans="1:27" ht="15.75" customHeight="1">
      <c r="A88" s="274" t="s">
        <v>115</v>
      </c>
      <c r="B88" s="265"/>
      <c r="C88" s="265"/>
      <c r="D88" s="265"/>
      <c r="E88" s="267" t="s">
        <v>116</v>
      </c>
      <c r="F88" s="265"/>
      <c r="G88" s="265"/>
      <c r="H88" s="265"/>
      <c r="I88" s="265"/>
      <c r="J88" s="265"/>
      <c r="K88" s="265"/>
      <c r="L88" s="265"/>
      <c r="M88" s="265"/>
      <c r="N88" s="265"/>
      <c r="O88" s="265"/>
      <c r="P88" s="265"/>
      <c r="Q88" s="265"/>
      <c r="R88" s="265"/>
      <c r="S88" s="265"/>
      <c r="T88" s="265"/>
      <c r="U88" s="265"/>
      <c r="V88" s="265"/>
      <c r="W88" s="265"/>
      <c r="X88" s="265"/>
      <c r="Y88" s="265"/>
      <c r="Z88" s="265"/>
      <c r="AA88" s="265"/>
    </row>
    <row r="89" spans="1:27" ht="15.75" customHeight="1">
      <c r="A89" s="275" t="s">
        <v>117</v>
      </c>
      <c r="B89" s="265"/>
      <c r="C89" s="265"/>
      <c r="D89" s="265"/>
      <c r="E89" s="267" t="s">
        <v>118</v>
      </c>
      <c r="F89" s="265"/>
      <c r="G89" s="265"/>
      <c r="H89" s="265"/>
      <c r="I89" s="265"/>
      <c r="J89" s="265"/>
      <c r="K89" s="265"/>
      <c r="L89" s="265"/>
      <c r="M89" s="265"/>
      <c r="N89" s="265"/>
      <c r="O89" s="265"/>
      <c r="P89" s="265"/>
      <c r="Q89" s="265"/>
      <c r="R89" s="265"/>
      <c r="S89" s="265"/>
      <c r="T89" s="265"/>
      <c r="U89" s="265"/>
      <c r="V89" s="265"/>
      <c r="W89" s="265"/>
      <c r="X89" s="265"/>
      <c r="Y89" s="265"/>
      <c r="Z89" s="265"/>
      <c r="AA89" s="265"/>
    </row>
    <row r="90" spans="1:27" ht="15.75" customHeight="1">
      <c r="A90" s="13"/>
    </row>
    <row r="91" spans="1:27" ht="15.75" customHeight="1"/>
    <row r="92" spans="1:27" ht="15.75" customHeight="1">
      <c r="A92" s="3" t="s">
        <v>119</v>
      </c>
      <c r="B92" s="4"/>
      <c r="C92" s="4"/>
      <c r="D92" s="4"/>
      <c r="E92" s="4"/>
      <c r="F92" s="4"/>
      <c r="G92" s="4"/>
      <c r="H92" s="4"/>
      <c r="I92" s="4"/>
      <c r="J92" s="4"/>
      <c r="K92" s="4"/>
      <c r="L92" s="4"/>
      <c r="M92" s="4"/>
      <c r="N92" s="4"/>
      <c r="O92" s="4"/>
      <c r="P92" s="4"/>
      <c r="Q92" s="4"/>
      <c r="R92" s="4"/>
      <c r="S92" s="4"/>
      <c r="T92" s="4"/>
      <c r="U92" s="4"/>
      <c r="V92" s="4"/>
      <c r="W92" s="4"/>
      <c r="X92" s="4"/>
      <c r="Y92" s="4"/>
      <c r="Z92" s="4"/>
      <c r="AA92" s="4"/>
    </row>
    <row r="93" spans="1:27" ht="15.75" customHeight="1">
      <c r="A93" s="12" t="s">
        <v>90</v>
      </c>
    </row>
    <row r="94" spans="1:27" ht="15.75" customHeight="1">
      <c r="A94" s="5" t="s">
        <v>91</v>
      </c>
    </row>
    <row r="95" spans="1:27" ht="15.75" customHeight="1">
      <c r="A95" s="5" t="s">
        <v>92</v>
      </c>
    </row>
    <row r="96" spans="1:27" ht="15.75" customHeight="1"/>
    <row r="97" spans="1:1" ht="15.75" customHeight="1">
      <c r="A97" s="5" t="s">
        <v>120</v>
      </c>
    </row>
    <row r="98" spans="1:1" ht="15.75" customHeight="1">
      <c r="A98" s="5"/>
    </row>
    <row r="99" spans="1:1" ht="15.75" customHeight="1">
      <c r="A99" s="8" t="s">
        <v>121</v>
      </c>
    </row>
    <row r="100" spans="1:1" ht="15.75" customHeight="1">
      <c r="A100" s="8" t="s">
        <v>122</v>
      </c>
    </row>
    <row r="101" spans="1:1" ht="15.75" customHeight="1"/>
    <row r="102" spans="1:1" ht="15.75" customHeight="1"/>
    <row r="103" spans="1:1" ht="15.75" customHeight="1"/>
    <row r="104" spans="1:1" ht="15.75" customHeight="1"/>
    <row r="105" spans="1:1" ht="15.75" customHeight="1"/>
    <row r="106" spans="1:1" ht="15.75" customHeight="1"/>
    <row r="107" spans="1:1" ht="15.75" customHeight="1"/>
    <row r="108" spans="1:1" ht="15.75" customHeight="1"/>
    <row r="109" spans="1:1" ht="15.75" customHeight="1"/>
    <row r="110" spans="1:1" ht="15.75" customHeight="1"/>
    <row r="111" spans="1:1" ht="15.75" customHeight="1"/>
    <row r="112" spans="1:1"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2">
    <mergeCell ref="A7:AA7"/>
    <mergeCell ref="A10:AA10"/>
    <mergeCell ref="A24:AA24"/>
    <mergeCell ref="A25:AA25"/>
    <mergeCell ref="A26:AA26"/>
    <mergeCell ref="A28:AA28"/>
    <mergeCell ref="A29:AA29"/>
    <mergeCell ref="A30:AA30"/>
    <mergeCell ref="A31:AA31"/>
    <mergeCell ref="A32:AA32"/>
    <mergeCell ref="A33:AA33"/>
    <mergeCell ref="A34:D34"/>
    <mergeCell ref="E34:AA34"/>
    <mergeCell ref="E35:AA35"/>
    <mergeCell ref="A35:D35"/>
    <mergeCell ref="A36:D36"/>
    <mergeCell ref="E36:AA36"/>
    <mergeCell ref="A37:D37"/>
    <mergeCell ref="E37:AA37"/>
    <mergeCell ref="A38:D38"/>
    <mergeCell ref="E38:AA38"/>
    <mergeCell ref="A39:D39"/>
    <mergeCell ref="E39:AA39"/>
    <mergeCell ref="A40:D40"/>
    <mergeCell ref="E40:AA40"/>
    <mergeCell ref="A41:D41"/>
    <mergeCell ref="E41:AA41"/>
    <mergeCell ref="E42:AA42"/>
    <mergeCell ref="A48:AA48"/>
    <mergeCell ref="A49:AA49"/>
    <mergeCell ref="A50:AA50"/>
    <mergeCell ref="A51:AA51"/>
    <mergeCell ref="A42:D42"/>
    <mergeCell ref="A43:D43"/>
    <mergeCell ref="E43:AA43"/>
    <mergeCell ref="A44:AA44"/>
    <mergeCell ref="A45:AA45"/>
    <mergeCell ref="A46:AA46"/>
    <mergeCell ref="A47:AA47"/>
    <mergeCell ref="A52:AA52"/>
    <mergeCell ref="A53:AA53"/>
    <mergeCell ref="A54:AA54"/>
    <mergeCell ref="A55:AA55"/>
    <mergeCell ref="A56:AA56"/>
    <mergeCell ref="A57:AA57"/>
    <mergeCell ref="A58:AA58"/>
    <mergeCell ref="A59:AA59"/>
    <mergeCell ref="A60:AA60"/>
    <mergeCell ref="A61:AA61"/>
    <mergeCell ref="E86:AA86"/>
    <mergeCell ref="E87:AA87"/>
    <mergeCell ref="E88:AA88"/>
    <mergeCell ref="E89:AA89"/>
    <mergeCell ref="A68:AA68"/>
    <mergeCell ref="A81:T81"/>
    <mergeCell ref="A83:D83"/>
    <mergeCell ref="E83:AA83"/>
    <mergeCell ref="A84:D84"/>
    <mergeCell ref="E84:AA84"/>
    <mergeCell ref="E85:AA85"/>
    <mergeCell ref="A85:D85"/>
    <mergeCell ref="A86:D86"/>
    <mergeCell ref="A87:D87"/>
    <mergeCell ref="A88:D88"/>
    <mergeCell ref="A89:D89"/>
    <mergeCell ref="M4:O4"/>
    <mergeCell ref="P4:R4"/>
    <mergeCell ref="S4:U4"/>
    <mergeCell ref="V4:X4"/>
    <mergeCell ref="A1:AA1"/>
    <mergeCell ref="A2:AA2"/>
    <mergeCell ref="A3:AA3"/>
    <mergeCell ref="A4:C4"/>
    <mergeCell ref="D4:F4"/>
    <mergeCell ref="G4:I4"/>
    <mergeCell ref="J4:L4"/>
    <mergeCell ref="S5:U5"/>
    <mergeCell ref="V5:X5"/>
    <mergeCell ref="S6:U6"/>
    <mergeCell ref="V6:X6"/>
    <mergeCell ref="A5:C5"/>
    <mergeCell ref="A6:C6"/>
    <mergeCell ref="D6:F6"/>
    <mergeCell ref="G6:I6"/>
    <mergeCell ref="J6:L6"/>
    <mergeCell ref="M6:O6"/>
    <mergeCell ref="P6:R6"/>
    <mergeCell ref="D5:F5"/>
    <mergeCell ref="G5:I5"/>
    <mergeCell ref="J5:L5"/>
    <mergeCell ref="M5:O5"/>
    <mergeCell ref="P5:R5"/>
  </mergeCells>
  <pageMargins left="0.25" right="0.25"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N1013"/>
  <sheetViews>
    <sheetView workbookViewId="0">
      <pane ySplit="1" topLeftCell="A2" activePane="bottomLeft" state="frozen"/>
      <selection pane="bottomLeft" activeCell="A4" sqref="A4:N4"/>
    </sheetView>
  </sheetViews>
  <sheetFormatPr defaultColWidth="14.42578125" defaultRowHeight="15" customHeight="1"/>
  <cols>
    <col min="1" max="1" width="7.140625" customWidth="1"/>
    <col min="2" max="2" width="17.5703125" customWidth="1"/>
    <col min="3" max="3" width="17.85546875" customWidth="1"/>
    <col min="4" max="7" width="14.28515625" customWidth="1"/>
    <col min="8" max="8" width="17.28515625" customWidth="1"/>
    <col min="9" max="9" width="16.140625" customWidth="1"/>
    <col min="10" max="10" width="17.140625" customWidth="1"/>
    <col min="11" max="11" width="15" customWidth="1"/>
    <col min="12" max="12" width="20.7109375" customWidth="1"/>
    <col min="13" max="14" width="15.7109375" customWidth="1"/>
    <col min="15" max="26" width="8.7109375" customWidth="1"/>
  </cols>
  <sheetData>
    <row r="1" spans="1:14" ht="30">
      <c r="A1" s="14" t="s">
        <v>123</v>
      </c>
      <c r="B1" s="15" t="s">
        <v>124</v>
      </c>
      <c r="C1" s="16" t="s">
        <v>125</v>
      </c>
      <c r="D1" s="17" t="s">
        <v>126</v>
      </c>
      <c r="E1" s="18" t="s">
        <v>127</v>
      </c>
      <c r="F1" s="19" t="s">
        <v>128</v>
      </c>
      <c r="G1" s="20" t="s">
        <v>129</v>
      </c>
      <c r="H1" s="18" t="s">
        <v>130</v>
      </c>
      <c r="I1" s="19" t="s">
        <v>131</v>
      </c>
      <c r="J1" s="20" t="s">
        <v>132</v>
      </c>
      <c r="K1" s="21" t="s">
        <v>133</v>
      </c>
      <c r="L1" s="22" t="s">
        <v>134</v>
      </c>
      <c r="M1" s="23" t="s">
        <v>135</v>
      </c>
      <c r="N1" s="24" t="s">
        <v>136</v>
      </c>
    </row>
    <row r="2" spans="1:14" ht="19.5" customHeight="1">
      <c r="A2" s="301" t="s">
        <v>137</v>
      </c>
      <c r="B2" s="262"/>
      <c r="C2" s="262"/>
      <c r="D2" s="262"/>
      <c r="E2" s="262"/>
      <c r="F2" s="262"/>
      <c r="G2" s="262"/>
      <c r="H2" s="262"/>
      <c r="I2" s="262"/>
      <c r="J2" s="262"/>
      <c r="K2" s="262"/>
      <c r="L2" s="262"/>
      <c r="M2" s="262"/>
      <c r="N2" s="302"/>
    </row>
    <row r="3" spans="1:14" ht="19.5" customHeight="1">
      <c r="A3" s="303" t="s">
        <v>138</v>
      </c>
      <c r="B3" s="256"/>
      <c r="C3" s="256"/>
      <c r="D3" s="256"/>
      <c r="E3" s="257"/>
      <c r="F3" s="25">
        <v>2026</v>
      </c>
      <c r="G3" s="304" t="s">
        <v>139</v>
      </c>
      <c r="H3" s="256"/>
      <c r="I3" s="256"/>
      <c r="J3" s="256"/>
      <c r="K3" s="256"/>
      <c r="L3" s="256"/>
      <c r="M3" s="256"/>
      <c r="N3" s="305"/>
    </row>
    <row r="4" spans="1:14" ht="19.5" customHeight="1">
      <c r="A4" s="306" t="s">
        <v>468</v>
      </c>
      <c r="B4" s="259"/>
      <c r="C4" s="259"/>
      <c r="D4" s="259"/>
      <c r="E4" s="259"/>
      <c r="F4" s="259"/>
      <c r="G4" s="259"/>
      <c r="H4" s="259"/>
      <c r="I4" s="259"/>
      <c r="J4" s="259"/>
      <c r="K4" s="259"/>
      <c r="L4" s="259"/>
      <c r="M4" s="259"/>
      <c r="N4" s="307"/>
    </row>
    <row r="5" spans="1:14" ht="30" customHeight="1">
      <c r="A5" s="308" t="s">
        <v>140</v>
      </c>
      <c r="B5" s="262"/>
      <c r="C5" s="262"/>
      <c r="D5" s="262"/>
      <c r="E5" s="262"/>
      <c r="F5" s="262"/>
      <c r="G5" s="262"/>
      <c r="H5" s="262"/>
      <c r="I5" s="262"/>
      <c r="J5" s="262"/>
      <c r="K5" s="262"/>
      <c r="L5" s="262"/>
      <c r="M5" s="262"/>
      <c r="N5" s="263"/>
    </row>
    <row r="6" spans="1:14">
      <c r="A6" s="288" t="s">
        <v>141</v>
      </c>
      <c r="B6" s="245"/>
      <c r="C6" s="248"/>
      <c r="D6" s="289" t="s">
        <v>142</v>
      </c>
      <c r="E6" s="245"/>
      <c r="F6" s="245"/>
      <c r="G6" s="248"/>
      <c r="H6" s="290" t="s">
        <v>143</v>
      </c>
      <c r="I6" s="245"/>
      <c r="J6" s="248"/>
      <c r="K6" s="291" t="s">
        <v>144</v>
      </c>
      <c r="L6" s="245"/>
      <c r="M6" s="245"/>
      <c r="N6" s="248"/>
    </row>
    <row r="7" spans="1:14">
      <c r="A7" s="288" t="s">
        <v>145</v>
      </c>
      <c r="B7" s="245"/>
      <c r="C7" s="248"/>
      <c r="D7" s="289" t="s">
        <v>146</v>
      </c>
      <c r="E7" s="245"/>
      <c r="F7" s="245"/>
      <c r="G7" s="248"/>
      <c r="H7" s="290" t="s">
        <v>147</v>
      </c>
      <c r="I7" s="245"/>
      <c r="J7" s="248"/>
      <c r="K7" s="291" t="s">
        <v>148</v>
      </c>
      <c r="L7" s="245"/>
      <c r="M7" s="245"/>
      <c r="N7" s="248"/>
    </row>
    <row r="8" spans="1:14" ht="15" customHeight="1">
      <c r="A8" s="298" t="s">
        <v>149</v>
      </c>
      <c r="B8" s="293"/>
      <c r="C8" s="294"/>
      <c r="D8" s="292" t="s">
        <v>150</v>
      </c>
      <c r="E8" s="293"/>
      <c r="F8" s="293"/>
      <c r="G8" s="294"/>
      <c r="H8" s="290" t="s">
        <v>151</v>
      </c>
      <c r="I8" s="245"/>
      <c r="J8" s="248"/>
      <c r="K8" s="291" t="s">
        <v>152</v>
      </c>
      <c r="L8" s="245"/>
      <c r="M8" s="245"/>
      <c r="N8" s="248"/>
    </row>
    <row r="9" spans="1:14">
      <c r="A9" s="295"/>
      <c r="B9" s="296"/>
      <c r="C9" s="297"/>
      <c r="D9" s="295"/>
      <c r="E9" s="296"/>
      <c r="F9" s="296"/>
      <c r="G9" s="297"/>
      <c r="H9" s="290" t="s">
        <v>153</v>
      </c>
      <c r="I9" s="245"/>
      <c r="J9" s="248"/>
      <c r="K9" s="291" t="s">
        <v>154</v>
      </c>
      <c r="L9" s="245"/>
      <c r="M9" s="245"/>
      <c r="N9" s="248"/>
    </row>
    <row r="10" spans="1:14" ht="15" customHeight="1">
      <c r="A10" s="299" t="s">
        <v>155</v>
      </c>
      <c r="B10" s="245"/>
      <c r="C10" s="248"/>
      <c r="D10" s="300" t="s">
        <v>156</v>
      </c>
      <c r="E10" s="248"/>
      <c r="F10" s="300">
        <v>2025</v>
      </c>
      <c r="G10" s="248"/>
      <c r="H10" s="290" t="s">
        <v>157</v>
      </c>
      <c r="I10" s="245"/>
      <c r="J10" s="248"/>
      <c r="K10" s="291">
        <v>10000308</v>
      </c>
      <c r="L10" s="245"/>
      <c r="M10" s="245"/>
      <c r="N10" s="248"/>
    </row>
    <row r="11" spans="1:14">
      <c r="A11" s="283" t="s">
        <v>158</v>
      </c>
      <c r="B11" s="262"/>
      <c r="C11" s="262"/>
      <c r="D11" s="262"/>
      <c r="E11" s="262"/>
      <c r="F11" s="262"/>
      <c r="G11" s="262"/>
      <c r="H11" s="262"/>
      <c r="I11" s="262"/>
      <c r="J11" s="262"/>
      <c r="K11" s="262"/>
      <c r="L11" s="262"/>
      <c r="M11" s="262"/>
      <c r="N11" s="263"/>
    </row>
    <row r="12" spans="1:14" ht="30" customHeight="1">
      <c r="A12" s="26"/>
      <c r="B12" s="27" t="s">
        <v>124</v>
      </c>
      <c r="C12" s="284" t="s">
        <v>159</v>
      </c>
      <c r="D12" s="246"/>
      <c r="E12" s="285" t="s">
        <v>160</v>
      </c>
      <c r="F12" s="259"/>
      <c r="G12" s="259"/>
      <c r="H12" s="259"/>
      <c r="I12" s="259"/>
      <c r="J12" s="286"/>
      <c r="K12" s="287" t="s">
        <v>161</v>
      </c>
      <c r="L12" s="245"/>
      <c r="M12" s="245"/>
      <c r="N12" s="248"/>
    </row>
    <row r="13" spans="1:14" ht="30">
      <c r="A13" s="14" t="s">
        <v>123</v>
      </c>
      <c r="B13" s="15" t="s">
        <v>124</v>
      </c>
      <c r="C13" s="16" t="s">
        <v>125</v>
      </c>
      <c r="D13" s="17" t="s">
        <v>126</v>
      </c>
      <c r="E13" s="18" t="s">
        <v>127</v>
      </c>
      <c r="F13" s="19" t="s">
        <v>128</v>
      </c>
      <c r="G13" s="20" t="s">
        <v>129</v>
      </c>
      <c r="H13" s="18" t="s">
        <v>130</v>
      </c>
      <c r="I13" s="19" t="s">
        <v>131</v>
      </c>
      <c r="J13" s="20" t="s">
        <v>132</v>
      </c>
      <c r="K13" s="21" t="s">
        <v>133</v>
      </c>
      <c r="L13" s="28" t="s">
        <v>134</v>
      </c>
      <c r="M13" s="23" t="s">
        <v>135</v>
      </c>
      <c r="N13" s="24" t="s">
        <v>136</v>
      </c>
    </row>
    <row r="14" spans="1:14" ht="39.75" customHeight="1">
      <c r="A14" s="29">
        <f t="shared" ref="A14:A268" si="0">ROW(A1)</f>
        <v>1</v>
      </c>
      <c r="B14" s="30"/>
      <c r="C14" s="31"/>
      <c r="D14" s="32"/>
      <c r="E14" s="33"/>
      <c r="F14" s="34"/>
      <c r="G14" s="35"/>
      <c r="H14" s="33"/>
      <c r="I14" s="34"/>
      <c r="J14" s="35"/>
      <c r="K14" s="36"/>
      <c r="L14" s="37"/>
      <c r="M14" s="38"/>
      <c r="N14" s="39"/>
    </row>
    <row r="15" spans="1:14" ht="39.75" customHeight="1">
      <c r="A15" s="29">
        <f t="shared" si="0"/>
        <v>2</v>
      </c>
      <c r="B15" s="40"/>
      <c r="C15" s="41"/>
      <c r="D15" s="42"/>
      <c r="E15" s="43"/>
      <c r="F15" s="43"/>
      <c r="G15" s="43"/>
      <c r="H15" s="44"/>
      <c r="I15" s="45"/>
      <c r="J15" s="46"/>
      <c r="K15" s="47"/>
      <c r="L15" s="48"/>
      <c r="M15" s="49"/>
      <c r="N15" s="50"/>
    </row>
    <row r="16" spans="1:14" ht="39.75" customHeight="1">
      <c r="A16" s="29">
        <f t="shared" si="0"/>
        <v>3</v>
      </c>
      <c r="B16" s="30"/>
      <c r="C16" s="31"/>
      <c r="D16" s="32"/>
      <c r="E16" s="33"/>
      <c r="F16" s="34"/>
      <c r="G16" s="35"/>
      <c r="H16" s="33"/>
      <c r="I16" s="34"/>
      <c r="J16" s="35"/>
      <c r="K16" s="36"/>
      <c r="L16" s="37"/>
      <c r="M16" s="38"/>
      <c r="N16" s="39"/>
    </row>
    <row r="17" spans="1:14" ht="39.75" customHeight="1">
      <c r="A17" s="29">
        <f t="shared" si="0"/>
        <v>4</v>
      </c>
      <c r="B17" s="40"/>
      <c r="C17" s="41"/>
      <c r="D17" s="42"/>
      <c r="E17" s="43"/>
      <c r="F17" s="43"/>
      <c r="G17" s="43"/>
      <c r="H17" s="44"/>
      <c r="I17" s="45"/>
      <c r="J17" s="46"/>
      <c r="K17" s="47"/>
      <c r="L17" s="48"/>
      <c r="M17" s="49"/>
      <c r="N17" s="50"/>
    </row>
    <row r="18" spans="1:14" ht="39.75" customHeight="1">
      <c r="A18" s="29">
        <f t="shared" si="0"/>
        <v>5</v>
      </c>
      <c r="B18" s="30"/>
      <c r="C18" s="31"/>
      <c r="D18" s="32"/>
      <c r="E18" s="33"/>
      <c r="F18" s="34"/>
      <c r="G18" s="35"/>
      <c r="H18" s="33"/>
      <c r="I18" s="34"/>
      <c r="J18" s="35"/>
      <c r="K18" s="36"/>
      <c r="L18" s="37"/>
      <c r="M18" s="38"/>
      <c r="N18" s="39"/>
    </row>
    <row r="19" spans="1:14" ht="39.75" customHeight="1">
      <c r="A19" s="29">
        <f t="shared" si="0"/>
        <v>6</v>
      </c>
      <c r="B19" s="40"/>
      <c r="C19" s="41"/>
      <c r="D19" s="42"/>
      <c r="E19" s="43"/>
      <c r="F19" s="43"/>
      <c r="G19" s="43"/>
      <c r="H19" s="44"/>
      <c r="I19" s="45"/>
      <c r="J19" s="46"/>
      <c r="K19" s="47"/>
      <c r="L19" s="48"/>
      <c r="M19" s="49"/>
      <c r="N19" s="50"/>
    </row>
    <row r="20" spans="1:14" ht="39.75" customHeight="1">
      <c r="A20" s="29">
        <f t="shared" si="0"/>
        <v>7</v>
      </c>
      <c r="B20" s="30"/>
      <c r="C20" s="31"/>
      <c r="D20" s="32"/>
      <c r="E20" s="33"/>
      <c r="F20" s="34"/>
      <c r="G20" s="35"/>
      <c r="H20" s="33"/>
      <c r="I20" s="34"/>
      <c r="J20" s="35"/>
      <c r="K20" s="36"/>
      <c r="L20" s="37"/>
      <c r="M20" s="38"/>
      <c r="N20" s="39"/>
    </row>
    <row r="21" spans="1:14" ht="39.75" customHeight="1">
      <c r="A21" s="29">
        <f t="shared" si="0"/>
        <v>8</v>
      </c>
      <c r="B21" s="40"/>
      <c r="C21" s="41"/>
      <c r="D21" s="42"/>
      <c r="E21" s="43"/>
      <c r="F21" s="43"/>
      <c r="G21" s="43"/>
      <c r="H21" s="44"/>
      <c r="I21" s="45"/>
      <c r="J21" s="46"/>
      <c r="K21" s="47"/>
      <c r="L21" s="48"/>
      <c r="M21" s="49"/>
      <c r="N21" s="50"/>
    </row>
    <row r="22" spans="1:14" ht="39.75" customHeight="1">
      <c r="A22" s="29">
        <f t="shared" si="0"/>
        <v>9</v>
      </c>
      <c r="B22" s="30"/>
      <c r="C22" s="31"/>
      <c r="D22" s="32"/>
      <c r="E22" s="33"/>
      <c r="F22" s="34"/>
      <c r="G22" s="35"/>
      <c r="H22" s="33"/>
      <c r="I22" s="34"/>
      <c r="J22" s="35"/>
      <c r="K22" s="36"/>
      <c r="L22" s="37"/>
      <c r="M22" s="38"/>
      <c r="N22" s="39"/>
    </row>
    <row r="23" spans="1:14" ht="39.75" customHeight="1">
      <c r="A23" s="29">
        <f t="shared" si="0"/>
        <v>10</v>
      </c>
      <c r="B23" s="40"/>
      <c r="C23" s="41"/>
      <c r="D23" s="42"/>
      <c r="E23" s="43"/>
      <c r="F23" s="43"/>
      <c r="G23" s="43"/>
      <c r="H23" s="44"/>
      <c r="I23" s="45"/>
      <c r="J23" s="46"/>
      <c r="K23" s="47"/>
      <c r="L23" s="48"/>
      <c r="M23" s="49"/>
      <c r="N23" s="50"/>
    </row>
    <row r="24" spans="1:14" ht="39.75" customHeight="1">
      <c r="A24" s="29">
        <f t="shared" si="0"/>
        <v>11</v>
      </c>
      <c r="B24" s="30"/>
      <c r="C24" s="31"/>
      <c r="D24" s="32"/>
      <c r="E24" s="33"/>
      <c r="F24" s="34"/>
      <c r="G24" s="35"/>
      <c r="H24" s="33"/>
      <c r="I24" s="34"/>
      <c r="J24" s="35"/>
      <c r="K24" s="36"/>
      <c r="L24" s="37"/>
      <c r="M24" s="38"/>
      <c r="N24" s="39"/>
    </row>
    <row r="25" spans="1:14" ht="39.75" customHeight="1">
      <c r="A25" s="29">
        <f t="shared" si="0"/>
        <v>12</v>
      </c>
      <c r="B25" s="40"/>
      <c r="C25" s="41"/>
      <c r="D25" s="42"/>
      <c r="E25" s="43"/>
      <c r="F25" s="43"/>
      <c r="G25" s="43"/>
      <c r="H25" s="44"/>
      <c r="I25" s="45"/>
      <c r="J25" s="46"/>
      <c r="K25" s="47"/>
      <c r="L25" s="48"/>
      <c r="M25" s="49"/>
      <c r="N25" s="50"/>
    </row>
    <row r="26" spans="1:14" ht="39.75" customHeight="1">
      <c r="A26" s="29">
        <f t="shared" si="0"/>
        <v>13</v>
      </c>
      <c r="B26" s="30"/>
      <c r="C26" s="31"/>
      <c r="D26" s="32"/>
      <c r="E26" s="33"/>
      <c r="F26" s="34"/>
      <c r="G26" s="35"/>
      <c r="H26" s="33"/>
      <c r="I26" s="34"/>
      <c r="J26" s="35"/>
      <c r="K26" s="36"/>
      <c r="L26" s="37"/>
      <c r="M26" s="38"/>
      <c r="N26" s="39"/>
    </row>
    <row r="27" spans="1:14" ht="39.75" customHeight="1">
      <c r="A27" s="29">
        <f t="shared" si="0"/>
        <v>14</v>
      </c>
      <c r="B27" s="40"/>
      <c r="C27" s="41"/>
      <c r="D27" s="42"/>
      <c r="E27" s="43"/>
      <c r="F27" s="43"/>
      <c r="G27" s="43"/>
      <c r="H27" s="44"/>
      <c r="I27" s="45"/>
      <c r="J27" s="46"/>
      <c r="K27" s="47"/>
      <c r="L27" s="48"/>
      <c r="M27" s="49"/>
      <c r="N27" s="50"/>
    </row>
    <row r="28" spans="1:14" ht="39.75" customHeight="1">
      <c r="A28" s="29">
        <f t="shared" si="0"/>
        <v>15</v>
      </c>
      <c r="B28" s="30"/>
      <c r="C28" s="31"/>
      <c r="D28" s="32"/>
      <c r="E28" s="33"/>
      <c r="F28" s="34"/>
      <c r="G28" s="35"/>
      <c r="H28" s="33"/>
      <c r="I28" s="34"/>
      <c r="J28" s="35"/>
      <c r="K28" s="36"/>
      <c r="L28" s="37"/>
      <c r="M28" s="38"/>
      <c r="N28" s="39"/>
    </row>
    <row r="29" spans="1:14" ht="39.75" customHeight="1">
      <c r="A29" s="29">
        <f t="shared" si="0"/>
        <v>16</v>
      </c>
      <c r="B29" s="40"/>
      <c r="C29" s="41"/>
      <c r="D29" s="42"/>
      <c r="E29" s="43"/>
      <c r="F29" s="43"/>
      <c r="G29" s="43"/>
      <c r="H29" s="44"/>
      <c r="I29" s="45"/>
      <c r="J29" s="46"/>
      <c r="K29" s="47"/>
      <c r="L29" s="48"/>
      <c r="M29" s="49"/>
      <c r="N29" s="50"/>
    </row>
    <row r="30" spans="1:14" ht="39.75" customHeight="1">
      <c r="A30" s="29">
        <f t="shared" si="0"/>
        <v>17</v>
      </c>
      <c r="B30" s="30"/>
      <c r="C30" s="31"/>
      <c r="D30" s="32"/>
      <c r="E30" s="33"/>
      <c r="F30" s="34"/>
      <c r="G30" s="35"/>
      <c r="H30" s="33"/>
      <c r="I30" s="34"/>
      <c r="J30" s="35"/>
      <c r="K30" s="36"/>
      <c r="L30" s="37"/>
      <c r="M30" s="38"/>
      <c r="N30" s="39"/>
    </row>
    <row r="31" spans="1:14" ht="39.75" customHeight="1">
      <c r="A31" s="29">
        <f t="shared" si="0"/>
        <v>18</v>
      </c>
      <c r="B31" s="40"/>
      <c r="C31" s="41"/>
      <c r="D31" s="42"/>
      <c r="E31" s="43"/>
      <c r="F31" s="43"/>
      <c r="G31" s="43"/>
      <c r="H31" s="44"/>
      <c r="I31" s="45"/>
      <c r="J31" s="46"/>
      <c r="K31" s="47"/>
      <c r="L31" s="48"/>
      <c r="M31" s="49"/>
      <c r="N31" s="50"/>
    </row>
    <row r="32" spans="1:14" ht="39.75" customHeight="1">
      <c r="A32" s="29">
        <f t="shared" si="0"/>
        <v>19</v>
      </c>
      <c r="B32" s="30"/>
      <c r="C32" s="31"/>
      <c r="D32" s="32"/>
      <c r="E32" s="51"/>
      <c r="F32" s="34"/>
      <c r="G32" s="51"/>
      <c r="H32" s="33"/>
      <c r="I32" s="34"/>
      <c r="J32" s="35"/>
      <c r="K32" s="36"/>
      <c r="L32" s="37"/>
      <c r="M32" s="38"/>
      <c r="N32" s="39"/>
    </row>
    <row r="33" spans="1:14" ht="39.75" customHeight="1">
      <c r="A33" s="29">
        <f t="shared" si="0"/>
        <v>20</v>
      </c>
      <c r="B33" s="40"/>
      <c r="C33" s="41"/>
      <c r="D33" s="42"/>
      <c r="E33" s="43"/>
      <c r="F33" s="43"/>
      <c r="G33" s="43"/>
      <c r="H33" s="44"/>
      <c r="I33" s="45"/>
      <c r="J33" s="46"/>
      <c r="K33" s="47"/>
      <c r="L33" s="48"/>
      <c r="M33" s="49"/>
      <c r="N33" s="50"/>
    </row>
    <row r="34" spans="1:14" ht="39.75" customHeight="1">
      <c r="A34" s="29">
        <f t="shared" si="0"/>
        <v>21</v>
      </c>
      <c r="B34" s="30"/>
      <c r="C34" s="31"/>
      <c r="D34" s="32"/>
      <c r="E34" s="33"/>
      <c r="F34" s="34"/>
      <c r="G34" s="35"/>
      <c r="H34" s="33"/>
      <c r="I34" s="34"/>
      <c r="J34" s="35"/>
      <c r="K34" s="36"/>
      <c r="L34" s="37"/>
      <c r="M34" s="38"/>
      <c r="N34" s="39"/>
    </row>
    <row r="35" spans="1:14" ht="39.75" customHeight="1">
      <c r="A35" s="29">
        <f t="shared" si="0"/>
        <v>22</v>
      </c>
      <c r="B35" s="40"/>
      <c r="C35" s="41"/>
      <c r="D35" s="42"/>
      <c r="E35" s="43"/>
      <c r="F35" s="43"/>
      <c r="G35" s="43"/>
      <c r="H35" s="44"/>
      <c r="I35" s="45"/>
      <c r="J35" s="46"/>
      <c r="K35" s="47"/>
      <c r="L35" s="48"/>
      <c r="M35" s="49"/>
      <c r="N35" s="50"/>
    </row>
    <row r="36" spans="1:14" ht="39.75" customHeight="1">
      <c r="A36" s="29">
        <f t="shared" si="0"/>
        <v>23</v>
      </c>
      <c r="B36" s="30"/>
      <c r="C36" s="31"/>
      <c r="D36" s="32"/>
      <c r="E36" s="33"/>
      <c r="F36" s="34"/>
      <c r="G36" s="35"/>
      <c r="H36" s="33"/>
      <c r="I36" s="34"/>
      <c r="J36" s="35"/>
      <c r="K36" s="36"/>
      <c r="L36" s="37"/>
      <c r="M36" s="38"/>
      <c r="N36" s="39"/>
    </row>
    <row r="37" spans="1:14" ht="39.75" customHeight="1">
      <c r="A37" s="29">
        <f t="shared" si="0"/>
        <v>24</v>
      </c>
      <c r="B37" s="40"/>
      <c r="C37" s="41"/>
      <c r="D37" s="42"/>
      <c r="E37" s="43"/>
      <c r="F37" s="43"/>
      <c r="G37" s="43"/>
      <c r="H37" s="44"/>
      <c r="I37" s="45"/>
      <c r="J37" s="46"/>
      <c r="K37" s="47"/>
      <c r="L37" s="48"/>
      <c r="M37" s="49"/>
      <c r="N37" s="50"/>
    </row>
    <row r="38" spans="1:14" ht="39.75" customHeight="1">
      <c r="A38" s="29">
        <f t="shared" si="0"/>
        <v>25</v>
      </c>
      <c r="B38" s="30"/>
      <c r="C38" s="31"/>
      <c r="D38" s="32"/>
      <c r="E38" s="33"/>
      <c r="F38" s="34"/>
      <c r="G38" s="35"/>
      <c r="H38" s="33"/>
      <c r="I38" s="34"/>
      <c r="J38" s="35"/>
      <c r="K38" s="36"/>
      <c r="L38" s="37"/>
      <c r="M38" s="38"/>
      <c r="N38" s="39"/>
    </row>
    <row r="39" spans="1:14" ht="39.75" customHeight="1">
      <c r="A39" s="29">
        <f t="shared" si="0"/>
        <v>26</v>
      </c>
      <c r="B39" s="40"/>
      <c r="C39" s="41"/>
      <c r="D39" s="42"/>
      <c r="E39" s="43"/>
      <c r="F39" s="43"/>
      <c r="G39" s="43"/>
      <c r="H39" s="44"/>
      <c r="I39" s="45"/>
      <c r="J39" s="46"/>
      <c r="K39" s="47"/>
      <c r="L39" s="48"/>
      <c r="M39" s="49"/>
      <c r="N39" s="50"/>
    </row>
    <row r="40" spans="1:14" ht="39.75" customHeight="1">
      <c r="A40" s="29">
        <f t="shared" si="0"/>
        <v>27</v>
      </c>
      <c r="B40" s="30"/>
      <c r="C40" s="31"/>
      <c r="D40" s="32"/>
      <c r="E40" s="33"/>
      <c r="F40" s="34"/>
      <c r="G40" s="35"/>
      <c r="H40" s="33"/>
      <c r="I40" s="34"/>
      <c r="J40" s="35"/>
      <c r="K40" s="36"/>
      <c r="L40" s="37"/>
      <c r="M40" s="38"/>
      <c r="N40" s="39"/>
    </row>
    <row r="41" spans="1:14" ht="39.75" customHeight="1">
      <c r="A41" s="29">
        <f t="shared" si="0"/>
        <v>28</v>
      </c>
      <c r="B41" s="40"/>
      <c r="C41" s="41"/>
      <c r="D41" s="42"/>
      <c r="E41" s="43"/>
      <c r="F41" s="43"/>
      <c r="G41" s="43"/>
      <c r="H41" s="44"/>
      <c r="I41" s="45"/>
      <c r="J41" s="46"/>
      <c r="K41" s="47"/>
      <c r="L41" s="48"/>
      <c r="M41" s="49"/>
      <c r="N41" s="50"/>
    </row>
    <row r="42" spans="1:14" ht="39.75" customHeight="1">
      <c r="A42" s="29">
        <f t="shared" si="0"/>
        <v>29</v>
      </c>
      <c r="B42" s="30"/>
      <c r="C42" s="31"/>
      <c r="D42" s="32"/>
      <c r="E42" s="51"/>
      <c r="F42" s="51"/>
      <c r="G42" s="51"/>
      <c r="H42" s="33"/>
      <c r="I42" s="34"/>
      <c r="J42" s="35"/>
      <c r="K42" s="36"/>
      <c r="L42" s="37"/>
      <c r="M42" s="38"/>
      <c r="N42" s="39"/>
    </row>
    <row r="43" spans="1:14" ht="39.75" customHeight="1">
      <c r="A43" s="29">
        <f t="shared" si="0"/>
        <v>30</v>
      </c>
      <c r="B43" s="40"/>
      <c r="C43" s="41"/>
      <c r="D43" s="42"/>
      <c r="E43" s="43"/>
      <c r="F43" s="43"/>
      <c r="G43" s="43"/>
      <c r="H43" s="44"/>
      <c r="I43" s="45"/>
      <c r="J43" s="46"/>
      <c r="K43" s="47"/>
      <c r="L43" s="48"/>
      <c r="M43" s="49"/>
      <c r="N43" s="50"/>
    </row>
    <row r="44" spans="1:14" ht="39.75" customHeight="1">
      <c r="A44" s="29">
        <f t="shared" si="0"/>
        <v>31</v>
      </c>
      <c r="B44" s="30"/>
      <c r="C44" s="31"/>
      <c r="D44" s="32"/>
      <c r="E44" s="33"/>
      <c r="F44" s="34"/>
      <c r="G44" s="35"/>
      <c r="H44" s="33"/>
      <c r="I44" s="34"/>
      <c r="J44" s="35"/>
      <c r="K44" s="36"/>
      <c r="L44" s="37"/>
      <c r="M44" s="38"/>
      <c r="N44" s="39"/>
    </row>
    <row r="45" spans="1:14" ht="39.75" customHeight="1">
      <c r="A45" s="29">
        <f t="shared" si="0"/>
        <v>32</v>
      </c>
      <c r="B45" s="40"/>
      <c r="C45" s="41"/>
      <c r="D45" s="42"/>
      <c r="E45" s="43"/>
      <c r="F45" s="43"/>
      <c r="G45" s="43"/>
      <c r="H45" s="44"/>
      <c r="I45" s="45"/>
      <c r="J45" s="46"/>
      <c r="K45" s="47"/>
      <c r="L45" s="48"/>
      <c r="M45" s="49"/>
      <c r="N45" s="50"/>
    </row>
    <row r="46" spans="1:14" ht="39.75" customHeight="1">
      <c r="A46" s="29">
        <f t="shared" si="0"/>
        <v>33</v>
      </c>
      <c r="B46" s="30"/>
      <c r="C46" s="31"/>
      <c r="D46" s="32"/>
      <c r="E46" s="33"/>
      <c r="F46" s="34"/>
      <c r="G46" s="35"/>
      <c r="H46" s="33"/>
      <c r="I46" s="34"/>
      <c r="J46" s="35"/>
      <c r="K46" s="36"/>
      <c r="L46" s="37"/>
      <c r="M46" s="38"/>
      <c r="N46" s="39"/>
    </row>
    <row r="47" spans="1:14" ht="39.75" customHeight="1">
      <c r="A47" s="29">
        <f t="shared" si="0"/>
        <v>34</v>
      </c>
      <c r="B47" s="40"/>
      <c r="C47" s="41"/>
      <c r="D47" s="42"/>
      <c r="E47" s="43"/>
      <c r="F47" s="43"/>
      <c r="G47" s="43"/>
      <c r="H47" s="44"/>
      <c r="I47" s="45"/>
      <c r="J47" s="46"/>
      <c r="K47" s="47"/>
      <c r="L47" s="48"/>
      <c r="M47" s="49"/>
      <c r="N47" s="50"/>
    </row>
    <row r="48" spans="1:14" ht="39.75" customHeight="1">
      <c r="A48" s="29">
        <f t="shared" si="0"/>
        <v>35</v>
      </c>
      <c r="B48" s="30"/>
      <c r="C48" s="31"/>
      <c r="D48" s="32"/>
      <c r="E48" s="33"/>
      <c r="F48" s="34"/>
      <c r="G48" s="35"/>
      <c r="H48" s="33"/>
      <c r="I48" s="34"/>
      <c r="J48" s="35"/>
      <c r="K48" s="36"/>
      <c r="L48" s="37"/>
      <c r="M48" s="38"/>
      <c r="N48" s="39"/>
    </row>
    <row r="49" spans="1:14" ht="39.75" customHeight="1">
      <c r="A49" s="29">
        <f t="shared" si="0"/>
        <v>36</v>
      </c>
      <c r="B49" s="40"/>
      <c r="C49" s="41"/>
      <c r="D49" s="42"/>
      <c r="E49" s="43"/>
      <c r="F49" s="43"/>
      <c r="G49" s="43"/>
      <c r="H49" s="44"/>
      <c r="I49" s="45"/>
      <c r="J49" s="46"/>
      <c r="K49" s="47"/>
      <c r="L49" s="48"/>
      <c r="M49" s="49"/>
      <c r="N49" s="50"/>
    </row>
    <row r="50" spans="1:14" ht="39.75" customHeight="1">
      <c r="A50" s="29">
        <f t="shared" si="0"/>
        <v>37</v>
      </c>
      <c r="B50" s="30"/>
      <c r="C50" s="31"/>
      <c r="D50" s="32"/>
      <c r="E50" s="33"/>
      <c r="F50" s="34"/>
      <c r="G50" s="35"/>
      <c r="H50" s="33"/>
      <c r="I50" s="34"/>
      <c r="J50" s="35"/>
      <c r="K50" s="36"/>
      <c r="L50" s="37"/>
      <c r="M50" s="38"/>
      <c r="N50" s="39"/>
    </row>
    <row r="51" spans="1:14" ht="39.75" customHeight="1">
      <c r="A51" s="29">
        <f t="shared" si="0"/>
        <v>38</v>
      </c>
      <c r="B51" s="40"/>
      <c r="C51" s="41"/>
      <c r="D51" s="42"/>
      <c r="E51" s="43"/>
      <c r="F51" s="43"/>
      <c r="G51" s="43"/>
      <c r="H51" s="44"/>
      <c r="I51" s="45"/>
      <c r="J51" s="46"/>
      <c r="K51" s="47"/>
      <c r="L51" s="48"/>
      <c r="M51" s="49"/>
      <c r="N51" s="50"/>
    </row>
    <row r="52" spans="1:14" ht="39.75" customHeight="1">
      <c r="A52" s="29">
        <f t="shared" si="0"/>
        <v>39</v>
      </c>
      <c r="B52" s="30"/>
      <c r="C52" s="31"/>
      <c r="D52" s="32"/>
      <c r="E52" s="51"/>
      <c r="F52" s="51"/>
      <c r="G52" s="51"/>
      <c r="H52" s="33"/>
      <c r="I52" s="34"/>
      <c r="J52" s="35"/>
      <c r="K52" s="36"/>
      <c r="L52" s="37"/>
      <c r="M52" s="38"/>
      <c r="N52" s="39"/>
    </row>
    <row r="53" spans="1:14" ht="39.75" customHeight="1">
      <c r="A53" s="29">
        <f t="shared" si="0"/>
        <v>40</v>
      </c>
      <c r="B53" s="40"/>
      <c r="C53" s="41"/>
      <c r="D53" s="42"/>
      <c r="E53" s="43"/>
      <c r="F53" s="43"/>
      <c r="G53" s="43"/>
      <c r="H53" s="44"/>
      <c r="I53" s="45"/>
      <c r="J53" s="46"/>
      <c r="K53" s="47"/>
      <c r="L53" s="48"/>
      <c r="M53" s="49"/>
      <c r="N53" s="50"/>
    </row>
    <row r="54" spans="1:14" ht="39.75" customHeight="1">
      <c r="A54" s="29">
        <f t="shared" si="0"/>
        <v>41</v>
      </c>
      <c r="B54" s="30"/>
      <c r="C54" s="31"/>
      <c r="D54" s="32"/>
      <c r="E54" s="33"/>
      <c r="F54" s="34"/>
      <c r="G54" s="35"/>
      <c r="H54" s="33"/>
      <c r="I54" s="34"/>
      <c r="J54" s="35"/>
      <c r="K54" s="36"/>
      <c r="L54" s="37"/>
      <c r="M54" s="38"/>
      <c r="N54" s="39"/>
    </row>
    <row r="55" spans="1:14" ht="39.75" customHeight="1">
      <c r="A55" s="29">
        <f t="shared" si="0"/>
        <v>42</v>
      </c>
      <c r="B55" s="40"/>
      <c r="C55" s="41"/>
      <c r="D55" s="42"/>
      <c r="E55" s="43"/>
      <c r="F55" s="43"/>
      <c r="G55" s="43"/>
      <c r="H55" s="44"/>
      <c r="I55" s="45"/>
      <c r="J55" s="46"/>
      <c r="K55" s="47"/>
      <c r="L55" s="48"/>
      <c r="M55" s="49"/>
      <c r="N55" s="50"/>
    </row>
    <row r="56" spans="1:14" ht="39.75" customHeight="1">
      <c r="A56" s="29">
        <f t="shared" si="0"/>
        <v>43</v>
      </c>
      <c r="B56" s="30"/>
      <c r="C56" s="31"/>
      <c r="D56" s="32"/>
      <c r="E56" s="33"/>
      <c r="F56" s="34"/>
      <c r="G56" s="35"/>
      <c r="H56" s="33"/>
      <c r="I56" s="34"/>
      <c r="J56" s="35"/>
      <c r="K56" s="36"/>
      <c r="L56" s="37"/>
      <c r="M56" s="38"/>
      <c r="N56" s="39"/>
    </row>
    <row r="57" spans="1:14" ht="39.75" customHeight="1">
      <c r="A57" s="29">
        <f t="shared" si="0"/>
        <v>44</v>
      </c>
      <c r="B57" s="40"/>
      <c r="C57" s="41"/>
      <c r="D57" s="42"/>
      <c r="E57" s="43"/>
      <c r="F57" s="43"/>
      <c r="G57" s="43"/>
      <c r="H57" s="44"/>
      <c r="I57" s="45"/>
      <c r="J57" s="46"/>
      <c r="K57" s="47"/>
      <c r="L57" s="48"/>
      <c r="M57" s="49"/>
      <c r="N57" s="50"/>
    </row>
    <row r="58" spans="1:14" ht="39.75" customHeight="1">
      <c r="A58" s="29">
        <f t="shared" si="0"/>
        <v>45</v>
      </c>
      <c r="B58" s="30"/>
      <c r="C58" s="31"/>
      <c r="D58" s="32"/>
      <c r="E58" s="33"/>
      <c r="F58" s="34"/>
      <c r="G58" s="35"/>
      <c r="H58" s="33"/>
      <c r="I58" s="34"/>
      <c r="J58" s="35"/>
      <c r="K58" s="36"/>
      <c r="L58" s="37"/>
      <c r="M58" s="38"/>
      <c r="N58" s="39"/>
    </row>
    <row r="59" spans="1:14" ht="39.75" customHeight="1">
      <c r="A59" s="29">
        <f t="shared" si="0"/>
        <v>46</v>
      </c>
      <c r="B59" s="40"/>
      <c r="C59" s="41"/>
      <c r="D59" s="42"/>
      <c r="E59" s="43"/>
      <c r="F59" s="43"/>
      <c r="G59" s="43"/>
      <c r="H59" s="44"/>
      <c r="I59" s="45"/>
      <c r="J59" s="46"/>
      <c r="K59" s="47"/>
      <c r="L59" s="48"/>
      <c r="M59" s="49"/>
      <c r="N59" s="50"/>
    </row>
    <row r="60" spans="1:14" ht="39.75" customHeight="1">
      <c r="A60" s="29">
        <f t="shared" si="0"/>
        <v>47</v>
      </c>
      <c r="B60" s="30"/>
      <c r="C60" s="31"/>
      <c r="D60" s="32"/>
      <c r="E60" s="33"/>
      <c r="F60" s="34"/>
      <c r="G60" s="35"/>
      <c r="H60" s="33"/>
      <c r="I60" s="34"/>
      <c r="J60" s="35"/>
      <c r="K60" s="36"/>
      <c r="L60" s="37"/>
      <c r="M60" s="38"/>
      <c r="N60" s="39"/>
    </row>
    <row r="61" spans="1:14" ht="39.75" customHeight="1">
      <c r="A61" s="29">
        <f t="shared" si="0"/>
        <v>48</v>
      </c>
      <c r="B61" s="40"/>
      <c r="C61" s="41"/>
      <c r="D61" s="42"/>
      <c r="E61" s="43"/>
      <c r="F61" s="43"/>
      <c r="G61" s="43"/>
      <c r="H61" s="44"/>
      <c r="I61" s="45"/>
      <c r="J61" s="46"/>
      <c r="K61" s="47"/>
      <c r="L61" s="48"/>
      <c r="M61" s="49"/>
      <c r="N61" s="50"/>
    </row>
    <row r="62" spans="1:14" ht="39.75" customHeight="1">
      <c r="A62" s="29">
        <f t="shared" si="0"/>
        <v>49</v>
      </c>
      <c r="B62" s="30"/>
      <c r="C62" s="31"/>
      <c r="D62" s="32"/>
      <c r="E62" s="51"/>
      <c r="F62" s="51"/>
      <c r="G62" s="51"/>
      <c r="H62" s="33"/>
      <c r="I62" s="34"/>
      <c r="J62" s="35"/>
      <c r="K62" s="36"/>
      <c r="L62" s="37"/>
      <c r="M62" s="38"/>
      <c r="N62" s="39"/>
    </row>
    <row r="63" spans="1:14" ht="39.75" customHeight="1">
      <c r="A63" s="29">
        <f t="shared" si="0"/>
        <v>50</v>
      </c>
      <c r="B63" s="40"/>
      <c r="C63" s="41"/>
      <c r="D63" s="42"/>
      <c r="E63" s="43"/>
      <c r="F63" s="43"/>
      <c r="G63" s="43"/>
      <c r="H63" s="44"/>
      <c r="I63" s="45"/>
      <c r="J63" s="46"/>
      <c r="K63" s="47"/>
      <c r="L63" s="48"/>
      <c r="M63" s="49"/>
      <c r="N63" s="50"/>
    </row>
    <row r="64" spans="1:14" ht="39.75" customHeight="1">
      <c r="A64" s="29">
        <f t="shared" si="0"/>
        <v>51</v>
      </c>
      <c r="B64" s="30"/>
      <c r="C64" s="31"/>
      <c r="D64" s="32"/>
      <c r="E64" s="33"/>
      <c r="F64" s="34"/>
      <c r="G64" s="35"/>
      <c r="H64" s="33"/>
      <c r="I64" s="34"/>
      <c r="J64" s="35"/>
      <c r="K64" s="36"/>
      <c r="L64" s="37"/>
      <c r="M64" s="38"/>
      <c r="N64" s="39"/>
    </row>
    <row r="65" spans="1:14" ht="39.75" customHeight="1">
      <c r="A65" s="29">
        <f t="shared" si="0"/>
        <v>52</v>
      </c>
      <c r="B65" s="40"/>
      <c r="C65" s="41"/>
      <c r="D65" s="42"/>
      <c r="E65" s="43"/>
      <c r="F65" s="43"/>
      <c r="G65" s="43"/>
      <c r="H65" s="44"/>
      <c r="I65" s="45"/>
      <c r="J65" s="46"/>
      <c r="K65" s="47"/>
      <c r="L65" s="48"/>
      <c r="M65" s="49"/>
      <c r="N65" s="50"/>
    </row>
    <row r="66" spans="1:14" ht="39.75" customHeight="1">
      <c r="A66" s="29">
        <f t="shared" si="0"/>
        <v>53</v>
      </c>
      <c r="B66" s="30"/>
      <c r="C66" s="31"/>
      <c r="D66" s="32"/>
      <c r="E66" s="33"/>
      <c r="F66" s="34"/>
      <c r="G66" s="35"/>
      <c r="H66" s="33"/>
      <c r="I66" s="34"/>
      <c r="J66" s="35"/>
      <c r="K66" s="36"/>
      <c r="L66" s="37"/>
      <c r="M66" s="38"/>
      <c r="N66" s="39"/>
    </row>
    <row r="67" spans="1:14" ht="39.75" customHeight="1">
      <c r="A67" s="29">
        <f t="shared" si="0"/>
        <v>54</v>
      </c>
      <c r="B67" s="40"/>
      <c r="C67" s="41"/>
      <c r="D67" s="42"/>
      <c r="E67" s="43"/>
      <c r="F67" s="43"/>
      <c r="G67" s="43"/>
      <c r="H67" s="44"/>
      <c r="I67" s="45"/>
      <c r="J67" s="46"/>
      <c r="K67" s="47"/>
      <c r="L67" s="48"/>
      <c r="M67" s="49"/>
      <c r="N67" s="50"/>
    </row>
    <row r="68" spans="1:14" ht="39.75" customHeight="1">
      <c r="A68" s="29">
        <f t="shared" si="0"/>
        <v>55</v>
      </c>
      <c r="B68" s="30"/>
      <c r="C68" s="31"/>
      <c r="D68" s="32"/>
      <c r="E68" s="33"/>
      <c r="F68" s="34"/>
      <c r="G68" s="35"/>
      <c r="H68" s="33"/>
      <c r="I68" s="34"/>
      <c r="J68" s="35"/>
      <c r="K68" s="36"/>
      <c r="L68" s="37"/>
      <c r="M68" s="38"/>
      <c r="N68" s="39"/>
    </row>
    <row r="69" spans="1:14" ht="39.75" customHeight="1">
      <c r="A69" s="29">
        <f t="shared" si="0"/>
        <v>56</v>
      </c>
      <c r="B69" s="40"/>
      <c r="C69" s="41"/>
      <c r="D69" s="42"/>
      <c r="E69" s="43"/>
      <c r="F69" s="43"/>
      <c r="G69" s="43"/>
      <c r="H69" s="44"/>
      <c r="I69" s="45"/>
      <c r="J69" s="46"/>
      <c r="K69" s="47"/>
      <c r="L69" s="48"/>
      <c r="M69" s="49"/>
      <c r="N69" s="50"/>
    </row>
    <row r="70" spans="1:14" ht="39.75" customHeight="1">
      <c r="A70" s="29">
        <f t="shared" si="0"/>
        <v>57</v>
      </c>
      <c r="B70" s="30"/>
      <c r="C70" s="31"/>
      <c r="D70" s="32"/>
      <c r="E70" s="33"/>
      <c r="F70" s="34"/>
      <c r="G70" s="35"/>
      <c r="H70" s="33"/>
      <c r="I70" s="34"/>
      <c r="J70" s="35"/>
      <c r="K70" s="36"/>
      <c r="L70" s="37"/>
      <c r="M70" s="38"/>
      <c r="N70" s="39"/>
    </row>
    <row r="71" spans="1:14" ht="39.75" customHeight="1">
      <c r="A71" s="29">
        <f t="shared" si="0"/>
        <v>58</v>
      </c>
      <c r="B71" s="40"/>
      <c r="C71" s="41"/>
      <c r="D71" s="42"/>
      <c r="E71" s="43"/>
      <c r="F71" s="43"/>
      <c r="G71" s="43"/>
      <c r="H71" s="44"/>
      <c r="I71" s="45"/>
      <c r="J71" s="46"/>
      <c r="K71" s="47"/>
      <c r="L71" s="48"/>
      <c r="M71" s="49"/>
      <c r="N71" s="50"/>
    </row>
    <row r="72" spans="1:14" ht="39.75" customHeight="1">
      <c r="A72" s="29">
        <f t="shared" si="0"/>
        <v>59</v>
      </c>
      <c r="B72" s="30"/>
      <c r="C72" s="31"/>
      <c r="D72" s="32"/>
      <c r="E72" s="51"/>
      <c r="F72" s="51"/>
      <c r="G72" s="51"/>
      <c r="H72" s="33"/>
      <c r="I72" s="34"/>
      <c r="J72" s="35"/>
      <c r="K72" s="36"/>
      <c r="L72" s="37"/>
      <c r="M72" s="38"/>
      <c r="N72" s="39"/>
    </row>
    <row r="73" spans="1:14" ht="39.75" customHeight="1">
      <c r="A73" s="29">
        <f t="shared" si="0"/>
        <v>60</v>
      </c>
      <c r="B73" s="40"/>
      <c r="C73" s="41"/>
      <c r="D73" s="42"/>
      <c r="E73" s="43"/>
      <c r="F73" s="43"/>
      <c r="G73" s="43"/>
      <c r="H73" s="44"/>
      <c r="I73" s="45"/>
      <c r="J73" s="46"/>
      <c r="K73" s="47"/>
      <c r="L73" s="48"/>
      <c r="M73" s="49"/>
      <c r="N73" s="50"/>
    </row>
    <row r="74" spans="1:14" ht="39.75" customHeight="1">
      <c r="A74" s="29">
        <f t="shared" si="0"/>
        <v>61</v>
      </c>
      <c r="B74" s="30"/>
      <c r="C74" s="31"/>
      <c r="D74" s="32"/>
      <c r="E74" s="33"/>
      <c r="F74" s="34"/>
      <c r="G74" s="35"/>
      <c r="H74" s="33"/>
      <c r="I74" s="34"/>
      <c r="J74" s="35"/>
      <c r="K74" s="36"/>
      <c r="L74" s="37"/>
      <c r="M74" s="38"/>
      <c r="N74" s="39"/>
    </row>
    <row r="75" spans="1:14" ht="39.75" customHeight="1">
      <c r="A75" s="29">
        <f t="shared" si="0"/>
        <v>62</v>
      </c>
      <c r="B75" s="40"/>
      <c r="C75" s="41"/>
      <c r="D75" s="42"/>
      <c r="E75" s="43"/>
      <c r="F75" s="43"/>
      <c r="G75" s="43"/>
      <c r="H75" s="44"/>
      <c r="I75" s="45"/>
      <c r="J75" s="46"/>
      <c r="K75" s="47"/>
      <c r="L75" s="48"/>
      <c r="M75" s="49"/>
      <c r="N75" s="50"/>
    </row>
    <row r="76" spans="1:14" ht="39.75" customHeight="1">
      <c r="A76" s="29">
        <f t="shared" si="0"/>
        <v>63</v>
      </c>
      <c r="B76" s="30"/>
      <c r="C76" s="31"/>
      <c r="D76" s="32"/>
      <c r="E76" s="33"/>
      <c r="F76" s="34"/>
      <c r="G76" s="35"/>
      <c r="H76" s="33"/>
      <c r="I76" s="34"/>
      <c r="J76" s="35"/>
      <c r="K76" s="36"/>
      <c r="L76" s="37"/>
      <c r="M76" s="38"/>
      <c r="N76" s="39"/>
    </row>
    <row r="77" spans="1:14" ht="39.75" customHeight="1">
      <c r="A77" s="29">
        <f t="shared" si="0"/>
        <v>64</v>
      </c>
      <c r="B77" s="40"/>
      <c r="C77" s="41"/>
      <c r="D77" s="42"/>
      <c r="E77" s="43"/>
      <c r="F77" s="43"/>
      <c r="G77" s="43"/>
      <c r="H77" s="44"/>
      <c r="I77" s="45"/>
      <c r="J77" s="46"/>
      <c r="K77" s="47"/>
      <c r="L77" s="48"/>
      <c r="M77" s="49"/>
      <c r="N77" s="50"/>
    </row>
    <row r="78" spans="1:14" ht="39.75" customHeight="1">
      <c r="A78" s="29">
        <f t="shared" si="0"/>
        <v>65</v>
      </c>
      <c r="B78" s="30"/>
      <c r="C78" s="31"/>
      <c r="D78" s="32"/>
      <c r="E78" s="33"/>
      <c r="F78" s="34"/>
      <c r="G78" s="35"/>
      <c r="H78" s="33"/>
      <c r="I78" s="34"/>
      <c r="J78" s="35"/>
      <c r="K78" s="36"/>
      <c r="L78" s="37"/>
      <c r="M78" s="38"/>
      <c r="N78" s="39"/>
    </row>
    <row r="79" spans="1:14" ht="39.75" customHeight="1">
      <c r="A79" s="29">
        <f t="shared" si="0"/>
        <v>66</v>
      </c>
      <c r="B79" s="40"/>
      <c r="C79" s="41"/>
      <c r="D79" s="42"/>
      <c r="E79" s="43"/>
      <c r="F79" s="43"/>
      <c r="G79" s="43"/>
      <c r="H79" s="44"/>
      <c r="I79" s="45"/>
      <c r="J79" s="46"/>
      <c r="K79" s="47"/>
      <c r="L79" s="48"/>
      <c r="M79" s="49"/>
      <c r="N79" s="50"/>
    </row>
    <row r="80" spans="1:14" ht="39.75" customHeight="1">
      <c r="A80" s="29">
        <f t="shared" si="0"/>
        <v>67</v>
      </c>
      <c r="B80" s="30"/>
      <c r="C80" s="31"/>
      <c r="D80" s="32"/>
      <c r="E80" s="33"/>
      <c r="F80" s="34"/>
      <c r="G80" s="35"/>
      <c r="H80" s="33"/>
      <c r="I80" s="34"/>
      <c r="J80" s="35"/>
      <c r="K80" s="36"/>
      <c r="L80" s="37"/>
      <c r="M80" s="38"/>
      <c r="N80" s="39"/>
    </row>
    <row r="81" spans="1:14" ht="39.75" customHeight="1">
      <c r="A81" s="29">
        <f t="shared" si="0"/>
        <v>68</v>
      </c>
      <c r="B81" s="40"/>
      <c r="C81" s="41"/>
      <c r="D81" s="42"/>
      <c r="E81" s="43"/>
      <c r="F81" s="43"/>
      <c r="G81" s="43"/>
      <c r="H81" s="44"/>
      <c r="I81" s="45"/>
      <c r="J81" s="46"/>
      <c r="K81" s="47"/>
      <c r="L81" s="48"/>
      <c r="M81" s="49"/>
      <c r="N81" s="50"/>
    </row>
    <row r="82" spans="1:14" ht="39.75" customHeight="1">
      <c r="A82" s="29">
        <f t="shared" si="0"/>
        <v>69</v>
      </c>
      <c r="B82" s="30"/>
      <c r="C82" s="31"/>
      <c r="D82" s="32"/>
      <c r="E82" s="51"/>
      <c r="F82" s="51"/>
      <c r="G82" s="51"/>
      <c r="H82" s="33"/>
      <c r="I82" s="34"/>
      <c r="J82" s="35"/>
      <c r="K82" s="36"/>
      <c r="L82" s="37"/>
      <c r="M82" s="38"/>
      <c r="N82" s="39"/>
    </row>
    <row r="83" spans="1:14" ht="39.75" customHeight="1">
      <c r="A83" s="29">
        <f t="shared" si="0"/>
        <v>70</v>
      </c>
      <c r="B83" s="40"/>
      <c r="C83" s="41"/>
      <c r="D83" s="42"/>
      <c r="E83" s="43"/>
      <c r="F83" s="43"/>
      <c r="G83" s="43"/>
      <c r="H83" s="44"/>
      <c r="I83" s="45"/>
      <c r="J83" s="46"/>
      <c r="K83" s="47"/>
      <c r="L83" s="48"/>
      <c r="M83" s="49"/>
      <c r="N83" s="50"/>
    </row>
    <row r="84" spans="1:14" ht="39.75" customHeight="1">
      <c r="A84" s="29">
        <f t="shared" si="0"/>
        <v>71</v>
      </c>
      <c r="B84" s="30"/>
      <c r="C84" s="31"/>
      <c r="D84" s="32"/>
      <c r="E84" s="33"/>
      <c r="F84" s="34"/>
      <c r="G84" s="35"/>
      <c r="H84" s="33"/>
      <c r="I84" s="34"/>
      <c r="J84" s="35"/>
      <c r="K84" s="36"/>
      <c r="L84" s="37"/>
      <c r="M84" s="38"/>
      <c r="N84" s="39"/>
    </row>
    <row r="85" spans="1:14" ht="39.75" customHeight="1">
      <c r="A85" s="29">
        <f t="shared" si="0"/>
        <v>72</v>
      </c>
      <c r="B85" s="40"/>
      <c r="C85" s="41"/>
      <c r="D85" s="42"/>
      <c r="E85" s="43"/>
      <c r="F85" s="43"/>
      <c r="G85" s="43"/>
      <c r="H85" s="44"/>
      <c r="I85" s="45"/>
      <c r="J85" s="46"/>
      <c r="K85" s="47"/>
      <c r="L85" s="48"/>
      <c r="M85" s="49"/>
      <c r="N85" s="50"/>
    </row>
    <row r="86" spans="1:14" ht="39.75" customHeight="1">
      <c r="A86" s="29">
        <f t="shared" si="0"/>
        <v>73</v>
      </c>
      <c r="B86" s="30"/>
      <c r="C86" s="31"/>
      <c r="D86" s="32"/>
      <c r="E86" s="33"/>
      <c r="F86" s="34"/>
      <c r="G86" s="35"/>
      <c r="H86" s="33"/>
      <c r="I86" s="34"/>
      <c r="J86" s="35"/>
      <c r="K86" s="36"/>
      <c r="L86" s="37"/>
      <c r="M86" s="38"/>
      <c r="N86" s="39"/>
    </row>
    <row r="87" spans="1:14" ht="39.75" customHeight="1">
      <c r="A87" s="29">
        <f t="shared" si="0"/>
        <v>74</v>
      </c>
      <c r="B87" s="40"/>
      <c r="C87" s="41"/>
      <c r="D87" s="42"/>
      <c r="E87" s="43"/>
      <c r="F87" s="43"/>
      <c r="G87" s="43"/>
      <c r="H87" s="44"/>
      <c r="I87" s="45"/>
      <c r="J87" s="46"/>
      <c r="K87" s="47"/>
      <c r="L87" s="48"/>
      <c r="M87" s="49"/>
      <c r="N87" s="50"/>
    </row>
    <row r="88" spans="1:14" ht="39.75" customHeight="1">
      <c r="A88" s="29">
        <f t="shared" si="0"/>
        <v>75</v>
      </c>
      <c r="B88" s="30"/>
      <c r="C88" s="31"/>
      <c r="D88" s="32"/>
      <c r="E88" s="33"/>
      <c r="F88" s="34"/>
      <c r="G88" s="35"/>
      <c r="H88" s="33"/>
      <c r="I88" s="34"/>
      <c r="J88" s="35"/>
      <c r="K88" s="36"/>
      <c r="L88" s="37"/>
      <c r="M88" s="38"/>
      <c r="N88" s="39"/>
    </row>
    <row r="89" spans="1:14" ht="39.75" customHeight="1">
      <c r="A89" s="29">
        <f t="shared" si="0"/>
        <v>76</v>
      </c>
      <c r="B89" s="40"/>
      <c r="C89" s="41"/>
      <c r="D89" s="42"/>
      <c r="E89" s="43"/>
      <c r="F89" s="43"/>
      <c r="G89" s="43"/>
      <c r="H89" s="44"/>
      <c r="I89" s="45"/>
      <c r="J89" s="46"/>
      <c r="K89" s="47"/>
      <c r="L89" s="48"/>
      <c r="M89" s="49"/>
      <c r="N89" s="50"/>
    </row>
    <row r="90" spans="1:14" ht="39.75" customHeight="1">
      <c r="A90" s="29">
        <f t="shared" si="0"/>
        <v>77</v>
      </c>
      <c r="B90" s="30"/>
      <c r="C90" s="31"/>
      <c r="D90" s="32"/>
      <c r="E90" s="33"/>
      <c r="F90" s="34"/>
      <c r="G90" s="35"/>
      <c r="H90" s="33"/>
      <c r="I90" s="34"/>
      <c r="J90" s="35"/>
      <c r="K90" s="36"/>
      <c r="L90" s="37"/>
      <c r="M90" s="38"/>
      <c r="N90" s="39"/>
    </row>
    <row r="91" spans="1:14" ht="39.75" customHeight="1">
      <c r="A91" s="29">
        <f t="shared" si="0"/>
        <v>78</v>
      </c>
      <c r="B91" s="40"/>
      <c r="C91" s="41"/>
      <c r="D91" s="42"/>
      <c r="E91" s="43"/>
      <c r="F91" s="43"/>
      <c r="G91" s="43"/>
      <c r="H91" s="44"/>
      <c r="I91" s="45"/>
      <c r="J91" s="46"/>
      <c r="K91" s="47"/>
      <c r="L91" s="48"/>
      <c r="M91" s="49"/>
      <c r="N91" s="50"/>
    </row>
    <row r="92" spans="1:14" ht="39.75" customHeight="1">
      <c r="A92" s="29">
        <f t="shared" si="0"/>
        <v>79</v>
      </c>
      <c r="B92" s="30"/>
      <c r="C92" s="31"/>
      <c r="D92" s="32"/>
      <c r="E92" s="51"/>
      <c r="F92" s="51"/>
      <c r="G92" s="51"/>
      <c r="H92" s="33"/>
      <c r="I92" s="34"/>
      <c r="J92" s="35"/>
      <c r="K92" s="36"/>
      <c r="L92" s="37"/>
      <c r="M92" s="38"/>
      <c r="N92" s="39"/>
    </row>
    <row r="93" spans="1:14" ht="39.75" customHeight="1">
      <c r="A93" s="29">
        <f t="shared" si="0"/>
        <v>80</v>
      </c>
      <c r="B93" s="40"/>
      <c r="C93" s="41"/>
      <c r="D93" s="42"/>
      <c r="E93" s="43"/>
      <c r="F93" s="43"/>
      <c r="G93" s="43"/>
      <c r="H93" s="44"/>
      <c r="I93" s="45"/>
      <c r="J93" s="46"/>
      <c r="K93" s="47"/>
      <c r="L93" s="48"/>
      <c r="M93" s="49"/>
      <c r="N93" s="50"/>
    </row>
    <row r="94" spans="1:14" ht="39.75" customHeight="1">
      <c r="A94" s="29">
        <f t="shared" si="0"/>
        <v>81</v>
      </c>
      <c r="B94" s="30"/>
      <c r="C94" s="31"/>
      <c r="D94" s="32"/>
      <c r="E94" s="33"/>
      <c r="F94" s="34"/>
      <c r="G94" s="35"/>
      <c r="H94" s="33"/>
      <c r="I94" s="34"/>
      <c r="J94" s="35"/>
      <c r="K94" s="36"/>
      <c r="L94" s="37"/>
      <c r="M94" s="38"/>
      <c r="N94" s="39"/>
    </row>
    <row r="95" spans="1:14" ht="39.75" customHeight="1">
      <c r="A95" s="29">
        <f t="shared" si="0"/>
        <v>82</v>
      </c>
      <c r="B95" s="40"/>
      <c r="C95" s="41"/>
      <c r="D95" s="42"/>
      <c r="E95" s="43"/>
      <c r="F95" s="43"/>
      <c r="G95" s="43"/>
      <c r="H95" s="44"/>
      <c r="I95" s="45"/>
      <c r="J95" s="46"/>
      <c r="K95" s="47"/>
      <c r="L95" s="48"/>
      <c r="M95" s="49"/>
      <c r="N95" s="50"/>
    </row>
    <row r="96" spans="1:14" ht="39.75" customHeight="1">
      <c r="A96" s="29">
        <f t="shared" si="0"/>
        <v>83</v>
      </c>
      <c r="B96" s="30"/>
      <c r="C96" s="31"/>
      <c r="D96" s="32"/>
      <c r="E96" s="33"/>
      <c r="F96" s="34"/>
      <c r="G96" s="35"/>
      <c r="H96" s="33"/>
      <c r="I96" s="34"/>
      <c r="J96" s="35"/>
      <c r="K96" s="36"/>
      <c r="L96" s="37"/>
      <c r="M96" s="38"/>
      <c r="N96" s="39"/>
    </row>
    <row r="97" spans="1:14" ht="39.75" customHeight="1">
      <c r="A97" s="29">
        <f t="shared" si="0"/>
        <v>84</v>
      </c>
      <c r="B97" s="40"/>
      <c r="C97" s="41"/>
      <c r="D97" s="42"/>
      <c r="E97" s="43"/>
      <c r="F97" s="43"/>
      <c r="G97" s="43"/>
      <c r="H97" s="44"/>
      <c r="I97" s="45"/>
      <c r="J97" s="46"/>
      <c r="K97" s="47"/>
      <c r="L97" s="48"/>
      <c r="M97" s="49"/>
      <c r="N97" s="50"/>
    </row>
    <row r="98" spans="1:14" ht="39.75" customHeight="1">
      <c r="A98" s="29">
        <f t="shared" si="0"/>
        <v>85</v>
      </c>
      <c r="B98" s="30"/>
      <c r="C98" s="31"/>
      <c r="D98" s="32"/>
      <c r="E98" s="33"/>
      <c r="F98" s="34"/>
      <c r="G98" s="35"/>
      <c r="H98" s="33"/>
      <c r="I98" s="34"/>
      <c r="J98" s="35"/>
      <c r="K98" s="36"/>
      <c r="L98" s="37"/>
      <c r="M98" s="38"/>
      <c r="N98" s="39"/>
    </row>
    <row r="99" spans="1:14" ht="39.75" customHeight="1">
      <c r="A99" s="29">
        <f t="shared" si="0"/>
        <v>86</v>
      </c>
      <c r="B99" s="40"/>
      <c r="C99" s="41"/>
      <c r="D99" s="42"/>
      <c r="E99" s="43"/>
      <c r="F99" s="43"/>
      <c r="G99" s="43"/>
      <c r="H99" s="44"/>
      <c r="I99" s="45"/>
      <c r="J99" s="46"/>
      <c r="K99" s="47"/>
      <c r="L99" s="48"/>
      <c r="M99" s="49"/>
      <c r="N99" s="50"/>
    </row>
    <row r="100" spans="1:14" ht="39.75" customHeight="1">
      <c r="A100" s="29">
        <f t="shared" si="0"/>
        <v>87</v>
      </c>
      <c r="B100" s="30"/>
      <c r="C100" s="31"/>
      <c r="D100" s="32"/>
      <c r="E100" s="33"/>
      <c r="F100" s="34"/>
      <c r="G100" s="35"/>
      <c r="H100" s="33"/>
      <c r="I100" s="34"/>
      <c r="J100" s="35"/>
      <c r="K100" s="36"/>
      <c r="L100" s="37"/>
      <c r="M100" s="38"/>
      <c r="N100" s="39"/>
    </row>
    <row r="101" spans="1:14" ht="39.75" customHeight="1">
      <c r="A101" s="29">
        <f t="shared" si="0"/>
        <v>88</v>
      </c>
      <c r="B101" s="40"/>
      <c r="C101" s="41"/>
      <c r="D101" s="42"/>
      <c r="E101" s="43"/>
      <c r="F101" s="43"/>
      <c r="G101" s="43"/>
      <c r="H101" s="44"/>
      <c r="I101" s="45"/>
      <c r="J101" s="46"/>
      <c r="K101" s="47"/>
      <c r="L101" s="48"/>
      <c r="M101" s="49"/>
      <c r="N101" s="50"/>
    </row>
    <row r="102" spans="1:14" ht="39.75" customHeight="1">
      <c r="A102" s="29">
        <f t="shared" si="0"/>
        <v>89</v>
      </c>
      <c r="B102" s="30"/>
      <c r="C102" s="31"/>
      <c r="D102" s="32"/>
      <c r="E102" s="51"/>
      <c r="F102" s="51"/>
      <c r="G102" s="51"/>
      <c r="H102" s="33"/>
      <c r="I102" s="34"/>
      <c r="J102" s="35"/>
      <c r="K102" s="36"/>
      <c r="L102" s="37"/>
      <c r="M102" s="38"/>
      <c r="N102" s="39"/>
    </row>
    <row r="103" spans="1:14" ht="39.75" customHeight="1">
      <c r="A103" s="29">
        <f t="shared" si="0"/>
        <v>90</v>
      </c>
      <c r="B103" s="40"/>
      <c r="C103" s="41"/>
      <c r="D103" s="42"/>
      <c r="E103" s="43"/>
      <c r="F103" s="43"/>
      <c r="G103" s="43"/>
      <c r="H103" s="44"/>
      <c r="I103" s="45"/>
      <c r="J103" s="46"/>
      <c r="K103" s="47"/>
      <c r="L103" s="48"/>
      <c r="M103" s="49"/>
      <c r="N103" s="50"/>
    </row>
    <row r="104" spans="1:14" ht="39.75" customHeight="1">
      <c r="A104" s="29">
        <f t="shared" si="0"/>
        <v>91</v>
      </c>
      <c r="B104" s="30"/>
      <c r="C104" s="31"/>
      <c r="D104" s="32"/>
      <c r="E104" s="33"/>
      <c r="F104" s="34"/>
      <c r="G104" s="35"/>
      <c r="H104" s="33"/>
      <c r="I104" s="34"/>
      <c r="J104" s="35"/>
      <c r="K104" s="36"/>
      <c r="L104" s="37"/>
      <c r="M104" s="38"/>
      <c r="N104" s="39"/>
    </row>
    <row r="105" spans="1:14" ht="39.75" customHeight="1">
      <c r="A105" s="29">
        <f t="shared" si="0"/>
        <v>92</v>
      </c>
      <c r="B105" s="40"/>
      <c r="C105" s="41"/>
      <c r="D105" s="42"/>
      <c r="E105" s="43"/>
      <c r="F105" s="43"/>
      <c r="G105" s="43"/>
      <c r="H105" s="44"/>
      <c r="I105" s="45"/>
      <c r="J105" s="46"/>
      <c r="K105" s="47"/>
      <c r="L105" s="48"/>
      <c r="M105" s="49"/>
      <c r="N105" s="50"/>
    </row>
    <row r="106" spans="1:14" ht="39.75" customHeight="1">
      <c r="A106" s="29">
        <f t="shared" si="0"/>
        <v>93</v>
      </c>
      <c r="B106" s="30"/>
      <c r="C106" s="31"/>
      <c r="D106" s="32"/>
      <c r="E106" s="33"/>
      <c r="F106" s="34"/>
      <c r="G106" s="35"/>
      <c r="H106" s="33"/>
      <c r="I106" s="34"/>
      <c r="J106" s="35"/>
      <c r="K106" s="36"/>
      <c r="L106" s="37"/>
      <c r="M106" s="38"/>
      <c r="N106" s="39"/>
    </row>
    <row r="107" spans="1:14" ht="39.75" customHeight="1">
      <c r="A107" s="29">
        <f t="shared" si="0"/>
        <v>94</v>
      </c>
      <c r="B107" s="40"/>
      <c r="C107" s="41"/>
      <c r="D107" s="42"/>
      <c r="E107" s="43"/>
      <c r="F107" s="43"/>
      <c r="G107" s="43"/>
      <c r="H107" s="44"/>
      <c r="I107" s="45"/>
      <c r="J107" s="46"/>
      <c r="K107" s="47"/>
      <c r="L107" s="48"/>
      <c r="M107" s="49"/>
      <c r="N107" s="50"/>
    </row>
    <row r="108" spans="1:14" ht="39.75" customHeight="1">
      <c r="A108" s="29">
        <f t="shared" si="0"/>
        <v>95</v>
      </c>
      <c r="B108" s="30"/>
      <c r="C108" s="31"/>
      <c r="D108" s="32"/>
      <c r="E108" s="33"/>
      <c r="F108" s="34"/>
      <c r="G108" s="35"/>
      <c r="H108" s="33"/>
      <c r="I108" s="34"/>
      <c r="J108" s="35"/>
      <c r="K108" s="36"/>
      <c r="L108" s="37"/>
      <c r="M108" s="38"/>
      <c r="N108" s="39"/>
    </row>
    <row r="109" spans="1:14" ht="39.75" customHeight="1">
      <c r="A109" s="29">
        <f t="shared" si="0"/>
        <v>96</v>
      </c>
      <c r="B109" s="40"/>
      <c r="C109" s="41"/>
      <c r="D109" s="42"/>
      <c r="E109" s="43"/>
      <c r="F109" s="43"/>
      <c r="G109" s="43"/>
      <c r="H109" s="44"/>
      <c r="I109" s="45"/>
      <c r="J109" s="46"/>
      <c r="K109" s="47"/>
      <c r="L109" s="48"/>
      <c r="M109" s="49"/>
      <c r="N109" s="50"/>
    </row>
    <row r="110" spans="1:14" ht="39.75" customHeight="1">
      <c r="A110" s="29">
        <f t="shared" si="0"/>
        <v>97</v>
      </c>
      <c r="B110" s="30"/>
      <c r="C110" s="31"/>
      <c r="D110" s="32"/>
      <c r="E110" s="33"/>
      <c r="F110" s="34"/>
      <c r="G110" s="35"/>
      <c r="H110" s="33"/>
      <c r="I110" s="34"/>
      <c r="J110" s="35"/>
      <c r="K110" s="36"/>
      <c r="L110" s="37"/>
      <c r="M110" s="38"/>
      <c r="N110" s="39"/>
    </row>
    <row r="111" spans="1:14" ht="39.75" customHeight="1">
      <c r="A111" s="29">
        <f t="shared" si="0"/>
        <v>98</v>
      </c>
      <c r="B111" s="40"/>
      <c r="C111" s="41"/>
      <c r="D111" s="42"/>
      <c r="E111" s="43"/>
      <c r="F111" s="43"/>
      <c r="G111" s="43"/>
      <c r="H111" s="44"/>
      <c r="I111" s="45"/>
      <c r="J111" s="46"/>
      <c r="K111" s="47"/>
      <c r="L111" s="48"/>
      <c r="M111" s="49"/>
      <c r="N111" s="50"/>
    </row>
    <row r="112" spans="1:14" ht="39.75" customHeight="1">
      <c r="A112" s="29">
        <f t="shared" si="0"/>
        <v>99</v>
      </c>
      <c r="B112" s="30"/>
      <c r="C112" s="31"/>
      <c r="D112" s="32"/>
      <c r="E112" s="51"/>
      <c r="F112" s="51"/>
      <c r="G112" s="51"/>
      <c r="H112" s="33"/>
      <c r="I112" s="34"/>
      <c r="J112" s="35"/>
      <c r="K112" s="36"/>
      <c r="L112" s="37"/>
      <c r="M112" s="38"/>
      <c r="N112" s="39"/>
    </row>
    <row r="113" spans="1:14" ht="39.75" customHeight="1">
      <c r="A113" s="29">
        <f t="shared" si="0"/>
        <v>100</v>
      </c>
      <c r="B113" s="40"/>
      <c r="C113" s="41"/>
      <c r="D113" s="42"/>
      <c r="E113" s="43"/>
      <c r="F113" s="43"/>
      <c r="G113" s="43"/>
      <c r="H113" s="44"/>
      <c r="I113" s="45"/>
      <c r="J113" s="46"/>
      <c r="K113" s="47"/>
      <c r="L113" s="48"/>
      <c r="M113" s="49"/>
      <c r="N113" s="50"/>
    </row>
    <row r="114" spans="1:14" ht="39.75" customHeight="1">
      <c r="A114" s="29">
        <f t="shared" si="0"/>
        <v>101</v>
      </c>
      <c r="B114" s="30"/>
      <c r="C114" s="31"/>
      <c r="D114" s="32"/>
      <c r="E114" s="33"/>
      <c r="F114" s="34"/>
      <c r="G114" s="35"/>
      <c r="H114" s="33"/>
      <c r="I114" s="34"/>
      <c r="J114" s="35"/>
      <c r="K114" s="36"/>
      <c r="L114" s="37"/>
      <c r="M114" s="38"/>
      <c r="N114" s="39"/>
    </row>
    <row r="115" spans="1:14" ht="39.75" customHeight="1">
      <c r="A115" s="29">
        <f t="shared" si="0"/>
        <v>102</v>
      </c>
      <c r="B115" s="40"/>
      <c r="C115" s="41"/>
      <c r="D115" s="42"/>
      <c r="E115" s="43"/>
      <c r="F115" s="43"/>
      <c r="G115" s="43"/>
      <c r="H115" s="44"/>
      <c r="I115" s="45"/>
      <c r="J115" s="46"/>
      <c r="K115" s="47"/>
      <c r="L115" s="48"/>
      <c r="M115" s="49"/>
      <c r="N115" s="50"/>
    </row>
    <row r="116" spans="1:14" ht="39.75" customHeight="1">
      <c r="A116" s="29">
        <f t="shared" si="0"/>
        <v>103</v>
      </c>
      <c r="B116" s="30"/>
      <c r="C116" s="31"/>
      <c r="D116" s="32"/>
      <c r="E116" s="33"/>
      <c r="F116" s="34"/>
      <c r="G116" s="35"/>
      <c r="H116" s="33"/>
      <c r="I116" s="34"/>
      <c r="J116" s="35"/>
      <c r="K116" s="36"/>
      <c r="L116" s="37"/>
      <c r="M116" s="38"/>
      <c r="N116" s="39"/>
    </row>
    <row r="117" spans="1:14" ht="39.75" customHeight="1">
      <c r="A117" s="29">
        <f t="shared" si="0"/>
        <v>104</v>
      </c>
      <c r="B117" s="40"/>
      <c r="C117" s="41"/>
      <c r="D117" s="42"/>
      <c r="E117" s="43"/>
      <c r="F117" s="43"/>
      <c r="G117" s="43"/>
      <c r="H117" s="44"/>
      <c r="I117" s="45"/>
      <c r="J117" s="46"/>
      <c r="K117" s="47"/>
      <c r="L117" s="48"/>
      <c r="M117" s="49"/>
      <c r="N117" s="50"/>
    </row>
    <row r="118" spans="1:14" ht="39.75" customHeight="1">
      <c r="A118" s="29">
        <f t="shared" si="0"/>
        <v>105</v>
      </c>
      <c r="B118" s="30"/>
      <c r="C118" s="31"/>
      <c r="D118" s="32"/>
      <c r="E118" s="33"/>
      <c r="F118" s="34"/>
      <c r="G118" s="35"/>
      <c r="H118" s="33"/>
      <c r="I118" s="34"/>
      <c r="J118" s="35"/>
      <c r="K118" s="36"/>
      <c r="L118" s="37"/>
      <c r="M118" s="38"/>
      <c r="N118" s="39"/>
    </row>
    <row r="119" spans="1:14" ht="39.75" customHeight="1">
      <c r="A119" s="29">
        <f t="shared" si="0"/>
        <v>106</v>
      </c>
      <c r="B119" s="40"/>
      <c r="C119" s="41"/>
      <c r="D119" s="42"/>
      <c r="E119" s="43"/>
      <c r="F119" s="43"/>
      <c r="G119" s="43"/>
      <c r="H119" s="44"/>
      <c r="I119" s="45"/>
      <c r="J119" s="46"/>
      <c r="K119" s="47"/>
      <c r="L119" s="48"/>
      <c r="M119" s="49"/>
      <c r="N119" s="50"/>
    </row>
    <row r="120" spans="1:14" ht="39.75" customHeight="1">
      <c r="A120" s="29">
        <f t="shared" si="0"/>
        <v>107</v>
      </c>
      <c r="B120" s="30"/>
      <c r="C120" s="31"/>
      <c r="D120" s="32"/>
      <c r="E120" s="33"/>
      <c r="F120" s="34"/>
      <c r="G120" s="35"/>
      <c r="H120" s="33"/>
      <c r="I120" s="34"/>
      <c r="J120" s="35"/>
      <c r="K120" s="36"/>
      <c r="L120" s="37"/>
      <c r="M120" s="38"/>
      <c r="N120" s="39"/>
    </row>
    <row r="121" spans="1:14" ht="39.75" customHeight="1">
      <c r="A121" s="29">
        <f t="shared" si="0"/>
        <v>108</v>
      </c>
      <c r="B121" s="40"/>
      <c r="C121" s="41"/>
      <c r="D121" s="42"/>
      <c r="E121" s="43"/>
      <c r="F121" s="43"/>
      <c r="G121" s="43"/>
      <c r="H121" s="44"/>
      <c r="I121" s="45"/>
      <c r="J121" s="46"/>
      <c r="K121" s="47"/>
      <c r="L121" s="48"/>
      <c r="M121" s="49"/>
      <c r="N121" s="50"/>
    </row>
    <row r="122" spans="1:14" ht="39.75" customHeight="1">
      <c r="A122" s="29">
        <f t="shared" si="0"/>
        <v>109</v>
      </c>
      <c r="B122" s="30"/>
      <c r="C122" s="31"/>
      <c r="D122" s="32"/>
      <c r="E122" s="51"/>
      <c r="F122" s="51"/>
      <c r="G122" s="51"/>
      <c r="H122" s="33"/>
      <c r="I122" s="34"/>
      <c r="J122" s="35"/>
      <c r="K122" s="36"/>
      <c r="L122" s="37"/>
      <c r="M122" s="38"/>
      <c r="N122" s="39"/>
    </row>
    <row r="123" spans="1:14" ht="39.75" customHeight="1">
      <c r="A123" s="29">
        <f t="shared" si="0"/>
        <v>110</v>
      </c>
      <c r="B123" s="40"/>
      <c r="C123" s="41"/>
      <c r="D123" s="42"/>
      <c r="E123" s="43"/>
      <c r="F123" s="43"/>
      <c r="G123" s="43"/>
      <c r="H123" s="44"/>
      <c r="I123" s="45"/>
      <c r="J123" s="46"/>
      <c r="K123" s="47"/>
      <c r="L123" s="48"/>
      <c r="M123" s="49"/>
      <c r="N123" s="50"/>
    </row>
    <row r="124" spans="1:14" ht="39.75" customHeight="1">
      <c r="A124" s="29">
        <f t="shared" si="0"/>
        <v>111</v>
      </c>
      <c r="B124" s="30"/>
      <c r="C124" s="31"/>
      <c r="D124" s="32"/>
      <c r="E124" s="33"/>
      <c r="F124" s="34"/>
      <c r="G124" s="35"/>
      <c r="H124" s="33"/>
      <c r="I124" s="34"/>
      <c r="J124" s="35"/>
      <c r="K124" s="36"/>
      <c r="L124" s="37"/>
      <c r="M124" s="38"/>
      <c r="N124" s="39"/>
    </row>
    <row r="125" spans="1:14" ht="39.75" customHeight="1">
      <c r="A125" s="29">
        <f t="shared" si="0"/>
        <v>112</v>
      </c>
      <c r="B125" s="40"/>
      <c r="C125" s="41"/>
      <c r="D125" s="42"/>
      <c r="E125" s="43"/>
      <c r="F125" s="43"/>
      <c r="G125" s="43"/>
      <c r="H125" s="44"/>
      <c r="I125" s="45"/>
      <c r="J125" s="46"/>
      <c r="K125" s="47"/>
      <c r="L125" s="48"/>
      <c r="M125" s="49"/>
      <c r="N125" s="50"/>
    </row>
    <row r="126" spans="1:14" ht="39.75" customHeight="1">
      <c r="A126" s="29">
        <f t="shared" si="0"/>
        <v>113</v>
      </c>
      <c r="B126" s="30"/>
      <c r="C126" s="31"/>
      <c r="D126" s="32"/>
      <c r="E126" s="33"/>
      <c r="F126" s="34"/>
      <c r="G126" s="35"/>
      <c r="H126" s="33"/>
      <c r="I126" s="34"/>
      <c r="J126" s="35"/>
      <c r="K126" s="36"/>
      <c r="L126" s="37"/>
      <c r="M126" s="38"/>
      <c r="N126" s="39"/>
    </row>
    <row r="127" spans="1:14" ht="39.75" customHeight="1">
      <c r="A127" s="29">
        <f t="shared" si="0"/>
        <v>114</v>
      </c>
      <c r="B127" s="40"/>
      <c r="C127" s="41"/>
      <c r="D127" s="42"/>
      <c r="E127" s="43"/>
      <c r="F127" s="43"/>
      <c r="G127" s="43"/>
      <c r="H127" s="44"/>
      <c r="I127" s="45"/>
      <c r="J127" s="46"/>
      <c r="K127" s="47"/>
      <c r="L127" s="48"/>
      <c r="M127" s="49"/>
      <c r="N127" s="50"/>
    </row>
    <row r="128" spans="1:14" ht="39.75" customHeight="1">
      <c r="A128" s="29">
        <f t="shared" si="0"/>
        <v>115</v>
      </c>
      <c r="B128" s="30"/>
      <c r="C128" s="31"/>
      <c r="D128" s="32"/>
      <c r="E128" s="33"/>
      <c r="F128" s="34"/>
      <c r="G128" s="35"/>
      <c r="H128" s="33"/>
      <c r="I128" s="34"/>
      <c r="J128" s="35"/>
      <c r="K128" s="36"/>
      <c r="L128" s="37"/>
      <c r="M128" s="38"/>
      <c r="N128" s="39"/>
    </row>
    <row r="129" spans="1:14" ht="39.75" customHeight="1">
      <c r="A129" s="29">
        <f t="shared" si="0"/>
        <v>116</v>
      </c>
      <c r="B129" s="40"/>
      <c r="C129" s="41"/>
      <c r="D129" s="42"/>
      <c r="E129" s="43"/>
      <c r="F129" s="43"/>
      <c r="G129" s="43"/>
      <c r="H129" s="44"/>
      <c r="I129" s="45"/>
      <c r="J129" s="46"/>
      <c r="K129" s="47"/>
      <c r="L129" s="48"/>
      <c r="M129" s="49"/>
      <c r="N129" s="50"/>
    </row>
    <row r="130" spans="1:14" ht="39.75" customHeight="1">
      <c r="A130" s="29">
        <f t="shared" si="0"/>
        <v>117</v>
      </c>
      <c r="B130" s="30"/>
      <c r="C130" s="31"/>
      <c r="D130" s="32"/>
      <c r="E130" s="33"/>
      <c r="F130" s="34"/>
      <c r="G130" s="35"/>
      <c r="H130" s="33"/>
      <c r="I130" s="34"/>
      <c r="J130" s="35"/>
      <c r="K130" s="36"/>
      <c r="L130" s="37"/>
      <c r="M130" s="38"/>
      <c r="N130" s="39"/>
    </row>
    <row r="131" spans="1:14" ht="39.75" customHeight="1">
      <c r="A131" s="29">
        <f t="shared" si="0"/>
        <v>118</v>
      </c>
      <c r="B131" s="40"/>
      <c r="C131" s="41"/>
      <c r="D131" s="42"/>
      <c r="E131" s="43"/>
      <c r="F131" s="43"/>
      <c r="G131" s="43"/>
      <c r="H131" s="44"/>
      <c r="I131" s="45"/>
      <c r="J131" s="46"/>
      <c r="K131" s="47"/>
      <c r="L131" s="48"/>
      <c r="M131" s="49"/>
      <c r="N131" s="50"/>
    </row>
    <row r="132" spans="1:14" ht="39.75" customHeight="1">
      <c r="A132" s="29">
        <f t="shared" si="0"/>
        <v>119</v>
      </c>
      <c r="B132" s="30"/>
      <c r="C132" s="31"/>
      <c r="D132" s="32"/>
      <c r="E132" s="51"/>
      <c r="F132" s="51"/>
      <c r="G132" s="51"/>
      <c r="H132" s="33"/>
      <c r="I132" s="34"/>
      <c r="J132" s="35"/>
      <c r="K132" s="36"/>
      <c r="L132" s="37"/>
      <c r="M132" s="38"/>
      <c r="N132" s="39"/>
    </row>
    <row r="133" spans="1:14" ht="39.75" customHeight="1">
      <c r="A133" s="29">
        <f t="shared" si="0"/>
        <v>120</v>
      </c>
      <c r="B133" s="40"/>
      <c r="C133" s="41"/>
      <c r="D133" s="42"/>
      <c r="E133" s="43"/>
      <c r="F133" s="43"/>
      <c r="G133" s="43"/>
      <c r="H133" s="44"/>
      <c r="I133" s="45"/>
      <c r="J133" s="46"/>
      <c r="K133" s="47"/>
      <c r="L133" s="48"/>
      <c r="M133" s="49"/>
      <c r="N133" s="50"/>
    </row>
    <row r="134" spans="1:14" ht="39.75" customHeight="1">
      <c r="A134" s="29">
        <f t="shared" si="0"/>
        <v>121</v>
      </c>
      <c r="B134" s="30"/>
      <c r="C134" s="31"/>
      <c r="D134" s="32"/>
      <c r="E134" s="33"/>
      <c r="F134" s="34"/>
      <c r="G134" s="35"/>
      <c r="H134" s="33"/>
      <c r="I134" s="34"/>
      <c r="J134" s="35"/>
      <c r="K134" s="36"/>
      <c r="L134" s="37"/>
      <c r="M134" s="38"/>
      <c r="N134" s="39"/>
    </row>
    <row r="135" spans="1:14" ht="39.75" customHeight="1">
      <c r="A135" s="29">
        <f t="shared" si="0"/>
        <v>122</v>
      </c>
      <c r="B135" s="40"/>
      <c r="C135" s="41"/>
      <c r="D135" s="42"/>
      <c r="E135" s="43"/>
      <c r="F135" s="43"/>
      <c r="G135" s="43"/>
      <c r="H135" s="44"/>
      <c r="I135" s="45"/>
      <c r="J135" s="46"/>
      <c r="K135" s="47"/>
      <c r="L135" s="48"/>
      <c r="M135" s="49"/>
      <c r="N135" s="50"/>
    </row>
    <row r="136" spans="1:14" ht="39.75" customHeight="1">
      <c r="A136" s="29">
        <f t="shared" si="0"/>
        <v>123</v>
      </c>
      <c r="B136" s="30"/>
      <c r="C136" s="31"/>
      <c r="D136" s="32"/>
      <c r="E136" s="33"/>
      <c r="F136" s="34"/>
      <c r="G136" s="35"/>
      <c r="H136" s="33"/>
      <c r="I136" s="34"/>
      <c r="J136" s="35"/>
      <c r="K136" s="36"/>
      <c r="L136" s="37"/>
      <c r="M136" s="38"/>
      <c r="N136" s="39"/>
    </row>
    <row r="137" spans="1:14" ht="39.75" customHeight="1">
      <c r="A137" s="29">
        <f t="shared" si="0"/>
        <v>124</v>
      </c>
      <c r="B137" s="40"/>
      <c r="C137" s="41"/>
      <c r="D137" s="42"/>
      <c r="E137" s="43"/>
      <c r="F137" s="43"/>
      <c r="G137" s="43"/>
      <c r="H137" s="44"/>
      <c r="I137" s="45"/>
      <c r="J137" s="46"/>
      <c r="K137" s="47"/>
      <c r="L137" s="48"/>
      <c r="M137" s="49"/>
      <c r="N137" s="50"/>
    </row>
    <row r="138" spans="1:14" ht="39.75" customHeight="1">
      <c r="A138" s="29">
        <f t="shared" si="0"/>
        <v>125</v>
      </c>
      <c r="B138" s="30"/>
      <c r="C138" s="31"/>
      <c r="D138" s="32"/>
      <c r="E138" s="33"/>
      <c r="F138" s="34"/>
      <c r="G138" s="35"/>
      <c r="H138" s="33"/>
      <c r="I138" s="34"/>
      <c r="J138" s="35"/>
      <c r="K138" s="36"/>
      <c r="L138" s="37"/>
      <c r="M138" s="38"/>
      <c r="N138" s="39"/>
    </row>
    <row r="139" spans="1:14" ht="39.75" customHeight="1">
      <c r="A139" s="29">
        <f t="shared" si="0"/>
        <v>126</v>
      </c>
      <c r="B139" s="40"/>
      <c r="C139" s="41"/>
      <c r="D139" s="42"/>
      <c r="E139" s="43"/>
      <c r="F139" s="43"/>
      <c r="G139" s="43"/>
      <c r="H139" s="44"/>
      <c r="I139" s="45"/>
      <c r="J139" s="46"/>
      <c r="K139" s="47"/>
      <c r="L139" s="48"/>
      <c r="M139" s="49"/>
      <c r="N139" s="50"/>
    </row>
    <row r="140" spans="1:14" ht="39.75" customHeight="1">
      <c r="A140" s="29">
        <f t="shared" si="0"/>
        <v>127</v>
      </c>
      <c r="B140" s="30"/>
      <c r="C140" s="31"/>
      <c r="D140" s="32"/>
      <c r="E140" s="33"/>
      <c r="F140" s="34"/>
      <c r="G140" s="35"/>
      <c r="H140" s="33"/>
      <c r="I140" s="34"/>
      <c r="J140" s="35"/>
      <c r="K140" s="36"/>
      <c r="L140" s="37"/>
      <c r="M140" s="38"/>
      <c r="N140" s="39"/>
    </row>
    <row r="141" spans="1:14" ht="39.75" customHeight="1">
      <c r="A141" s="29">
        <f t="shared" si="0"/>
        <v>128</v>
      </c>
      <c r="B141" s="40"/>
      <c r="C141" s="41"/>
      <c r="D141" s="42"/>
      <c r="E141" s="43"/>
      <c r="F141" s="43"/>
      <c r="G141" s="43"/>
      <c r="H141" s="44"/>
      <c r="I141" s="45"/>
      <c r="J141" s="46"/>
      <c r="K141" s="47"/>
      <c r="L141" s="48"/>
      <c r="M141" s="49"/>
      <c r="N141" s="50"/>
    </row>
    <row r="142" spans="1:14" ht="39.75" customHeight="1">
      <c r="A142" s="29">
        <f t="shared" si="0"/>
        <v>129</v>
      </c>
      <c r="B142" s="30"/>
      <c r="C142" s="31"/>
      <c r="D142" s="32"/>
      <c r="E142" s="51"/>
      <c r="F142" s="51"/>
      <c r="G142" s="51"/>
      <c r="H142" s="33"/>
      <c r="I142" s="34"/>
      <c r="J142" s="35"/>
      <c r="K142" s="36"/>
      <c r="L142" s="37"/>
      <c r="M142" s="38"/>
      <c r="N142" s="39"/>
    </row>
    <row r="143" spans="1:14" ht="39.75" customHeight="1">
      <c r="A143" s="29">
        <f t="shared" si="0"/>
        <v>130</v>
      </c>
      <c r="B143" s="40"/>
      <c r="C143" s="41"/>
      <c r="D143" s="42"/>
      <c r="E143" s="43"/>
      <c r="F143" s="43"/>
      <c r="G143" s="43"/>
      <c r="H143" s="44"/>
      <c r="I143" s="45"/>
      <c r="J143" s="46"/>
      <c r="K143" s="47"/>
      <c r="L143" s="48"/>
      <c r="M143" s="49"/>
      <c r="N143" s="50"/>
    </row>
    <row r="144" spans="1:14" ht="39.75" customHeight="1">
      <c r="A144" s="29">
        <f t="shared" si="0"/>
        <v>131</v>
      </c>
      <c r="B144" s="30"/>
      <c r="C144" s="31"/>
      <c r="D144" s="32"/>
      <c r="E144" s="33"/>
      <c r="F144" s="34"/>
      <c r="G144" s="35"/>
      <c r="H144" s="33"/>
      <c r="I144" s="34"/>
      <c r="J144" s="35"/>
      <c r="K144" s="36"/>
      <c r="L144" s="37"/>
      <c r="M144" s="38"/>
      <c r="N144" s="39"/>
    </row>
    <row r="145" spans="1:14" ht="39.75" customHeight="1">
      <c r="A145" s="29">
        <f t="shared" si="0"/>
        <v>132</v>
      </c>
      <c r="B145" s="40"/>
      <c r="C145" s="41"/>
      <c r="D145" s="42"/>
      <c r="E145" s="43"/>
      <c r="F145" s="43"/>
      <c r="G145" s="43"/>
      <c r="H145" s="44"/>
      <c r="I145" s="45"/>
      <c r="J145" s="46"/>
      <c r="K145" s="47"/>
      <c r="L145" s="48"/>
      <c r="M145" s="49"/>
      <c r="N145" s="50"/>
    </row>
    <row r="146" spans="1:14" ht="39.75" customHeight="1">
      <c r="A146" s="29">
        <f t="shared" si="0"/>
        <v>133</v>
      </c>
      <c r="B146" s="30"/>
      <c r="C146" s="31"/>
      <c r="D146" s="32"/>
      <c r="E146" s="33"/>
      <c r="F146" s="34"/>
      <c r="G146" s="35"/>
      <c r="H146" s="33"/>
      <c r="I146" s="34"/>
      <c r="J146" s="35"/>
      <c r="K146" s="36"/>
      <c r="L146" s="37"/>
      <c r="M146" s="38"/>
      <c r="N146" s="39"/>
    </row>
    <row r="147" spans="1:14" ht="39.75" customHeight="1">
      <c r="A147" s="29">
        <f t="shared" si="0"/>
        <v>134</v>
      </c>
      <c r="B147" s="40"/>
      <c r="C147" s="41"/>
      <c r="D147" s="42"/>
      <c r="E147" s="43"/>
      <c r="F147" s="43"/>
      <c r="G147" s="43"/>
      <c r="H147" s="44"/>
      <c r="I147" s="45"/>
      <c r="J147" s="46"/>
      <c r="K147" s="47"/>
      <c r="L147" s="48"/>
      <c r="M147" s="49"/>
      <c r="N147" s="50"/>
    </row>
    <row r="148" spans="1:14" ht="39.75" customHeight="1">
      <c r="A148" s="29">
        <f t="shared" si="0"/>
        <v>135</v>
      </c>
      <c r="B148" s="30"/>
      <c r="C148" s="31"/>
      <c r="D148" s="32"/>
      <c r="E148" s="33"/>
      <c r="F148" s="34"/>
      <c r="G148" s="35"/>
      <c r="H148" s="33"/>
      <c r="I148" s="34"/>
      <c r="J148" s="35"/>
      <c r="K148" s="36"/>
      <c r="L148" s="37"/>
      <c r="M148" s="38"/>
      <c r="N148" s="39"/>
    </row>
    <row r="149" spans="1:14" ht="39.75" customHeight="1">
      <c r="A149" s="29">
        <f t="shared" si="0"/>
        <v>136</v>
      </c>
      <c r="B149" s="40"/>
      <c r="C149" s="41"/>
      <c r="D149" s="42"/>
      <c r="E149" s="43"/>
      <c r="F149" s="43"/>
      <c r="G149" s="43"/>
      <c r="H149" s="44"/>
      <c r="I149" s="45"/>
      <c r="J149" s="46"/>
      <c r="K149" s="47"/>
      <c r="L149" s="48"/>
      <c r="M149" s="49"/>
      <c r="N149" s="50"/>
    </row>
    <row r="150" spans="1:14" ht="39.75" customHeight="1">
      <c r="A150" s="29">
        <f t="shared" si="0"/>
        <v>137</v>
      </c>
      <c r="B150" s="30"/>
      <c r="C150" s="31"/>
      <c r="D150" s="32"/>
      <c r="E150" s="33"/>
      <c r="F150" s="34"/>
      <c r="G150" s="35"/>
      <c r="H150" s="33"/>
      <c r="I150" s="34"/>
      <c r="J150" s="35"/>
      <c r="K150" s="36"/>
      <c r="L150" s="37"/>
      <c r="M150" s="38"/>
      <c r="N150" s="39"/>
    </row>
    <row r="151" spans="1:14" ht="39.75" customHeight="1">
      <c r="A151" s="29">
        <f t="shared" si="0"/>
        <v>138</v>
      </c>
      <c r="B151" s="40"/>
      <c r="C151" s="41"/>
      <c r="D151" s="42"/>
      <c r="E151" s="43"/>
      <c r="F151" s="43"/>
      <c r="G151" s="43"/>
      <c r="H151" s="44"/>
      <c r="I151" s="45"/>
      <c r="J151" s="46"/>
      <c r="K151" s="47"/>
      <c r="L151" s="48"/>
      <c r="M151" s="49"/>
      <c r="N151" s="50"/>
    </row>
    <row r="152" spans="1:14" ht="39.75" customHeight="1">
      <c r="A152" s="29">
        <f t="shared" si="0"/>
        <v>139</v>
      </c>
      <c r="B152" s="30"/>
      <c r="C152" s="31"/>
      <c r="D152" s="32"/>
      <c r="E152" s="51"/>
      <c r="F152" s="51"/>
      <c r="G152" s="51"/>
      <c r="H152" s="33"/>
      <c r="I152" s="34"/>
      <c r="J152" s="35"/>
      <c r="K152" s="36"/>
      <c r="L152" s="37"/>
      <c r="M152" s="38"/>
      <c r="N152" s="39"/>
    </row>
    <row r="153" spans="1:14" ht="39.75" customHeight="1">
      <c r="A153" s="29">
        <f t="shared" si="0"/>
        <v>140</v>
      </c>
      <c r="B153" s="40"/>
      <c r="C153" s="41"/>
      <c r="D153" s="42"/>
      <c r="E153" s="43"/>
      <c r="F153" s="43"/>
      <c r="G153" s="43"/>
      <c r="H153" s="44"/>
      <c r="I153" s="45"/>
      <c r="J153" s="46"/>
      <c r="K153" s="47"/>
      <c r="L153" s="48"/>
      <c r="M153" s="49"/>
      <c r="N153" s="50"/>
    </row>
    <row r="154" spans="1:14" ht="39.75" customHeight="1">
      <c r="A154" s="29">
        <f t="shared" si="0"/>
        <v>141</v>
      </c>
      <c r="B154" s="30"/>
      <c r="C154" s="31"/>
      <c r="D154" s="32"/>
      <c r="E154" s="33"/>
      <c r="F154" s="34"/>
      <c r="G154" s="35"/>
      <c r="H154" s="33"/>
      <c r="I154" s="34"/>
      <c r="J154" s="35"/>
      <c r="K154" s="36"/>
      <c r="L154" s="37"/>
      <c r="M154" s="38"/>
      <c r="N154" s="39"/>
    </row>
    <row r="155" spans="1:14" ht="39.75" customHeight="1">
      <c r="A155" s="29">
        <f t="shared" si="0"/>
        <v>142</v>
      </c>
      <c r="B155" s="40"/>
      <c r="C155" s="41"/>
      <c r="D155" s="42"/>
      <c r="E155" s="43"/>
      <c r="F155" s="43"/>
      <c r="G155" s="43"/>
      <c r="H155" s="44"/>
      <c r="I155" s="45"/>
      <c r="J155" s="46"/>
      <c r="K155" s="47"/>
      <c r="L155" s="48"/>
      <c r="M155" s="49"/>
      <c r="N155" s="50"/>
    </row>
    <row r="156" spans="1:14" ht="39.75" customHeight="1">
      <c r="A156" s="29">
        <f t="shared" si="0"/>
        <v>143</v>
      </c>
      <c r="B156" s="30"/>
      <c r="C156" s="31"/>
      <c r="D156" s="32"/>
      <c r="E156" s="33"/>
      <c r="F156" s="34"/>
      <c r="G156" s="35"/>
      <c r="H156" s="33"/>
      <c r="I156" s="34"/>
      <c r="J156" s="35"/>
      <c r="K156" s="36"/>
      <c r="L156" s="37"/>
      <c r="M156" s="38"/>
      <c r="N156" s="39"/>
    </row>
    <row r="157" spans="1:14" ht="39.75" customHeight="1">
      <c r="A157" s="29">
        <f t="shared" si="0"/>
        <v>144</v>
      </c>
      <c r="B157" s="40"/>
      <c r="C157" s="41"/>
      <c r="D157" s="42"/>
      <c r="E157" s="43"/>
      <c r="F157" s="43"/>
      <c r="G157" s="43"/>
      <c r="H157" s="44"/>
      <c r="I157" s="45"/>
      <c r="J157" s="46"/>
      <c r="K157" s="47"/>
      <c r="L157" s="48"/>
      <c r="M157" s="49"/>
      <c r="N157" s="50"/>
    </row>
    <row r="158" spans="1:14" ht="39.75" customHeight="1">
      <c r="A158" s="29">
        <f t="shared" si="0"/>
        <v>145</v>
      </c>
      <c r="B158" s="30"/>
      <c r="C158" s="31"/>
      <c r="D158" s="32"/>
      <c r="E158" s="33"/>
      <c r="F158" s="34"/>
      <c r="G158" s="35"/>
      <c r="H158" s="33"/>
      <c r="I158" s="34"/>
      <c r="J158" s="35"/>
      <c r="K158" s="36"/>
      <c r="L158" s="37"/>
      <c r="M158" s="38"/>
      <c r="N158" s="39"/>
    </row>
    <row r="159" spans="1:14" ht="39.75" customHeight="1">
      <c r="A159" s="29">
        <f t="shared" si="0"/>
        <v>146</v>
      </c>
      <c r="B159" s="40"/>
      <c r="C159" s="41"/>
      <c r="D159" s="42"/>
      <c r="E159" s="43"/>
      <c r="F159" s="43"/>
      <c r="G159" s="43"/>
      <c r="H159" s="44"/>
      <c r="I159" s="45"/>
      <c r="J159" s="46"/>
      <c r="K159" s="47"/>
      <c r="L159" s="48"/>
      <c r="M159" s="49"/>
      <c r="N159" s="50"/>
    </row>
    <row r="160" spans="1:14" ht="39.75" customHeight="1">
      <c r="A160" s="29">
        <f t="shared" si="0"/>
        <v>147</v>
      </c>
      <c r="B160" s="30"/>
      <c r="C160" s="31"/>
      <c r="D160" s="32"/>
      <c r="E160" s="33"/>
      <c r="F160" s="34"/>
      <c r="G160" s="35"/>
      <c r="H160" s="33"/>
      <c r="I160" s="34"/>
      <c r="J160" s="35"/>
      <c r="K160" s="36"/>
      <c r="L160" s="37"/>
      <c r="M160" s="38"/>
      <c r="N160" s="39"/>
    </row>
    <row r="161" spans="1:14" ht="39.75" customHeight="1">
      <c r="A161" s="29">
        <f t="shared" si="0"/>
        <v>148</v>
      </c>
      <c r="B161" s="40"/>
      <c r="C161" s="41"/>
      <c r="D161" s="42"/>
      <c r="E161" s="43"/>
      <c r="F161" s="43"/>
      <c r="G161" s="43"/>
      <c r="H161" s="44"/>
      <c r="I161" s="45"/>
      <c r="J161" s="46"/>
      <c r="K161" s="47"/>
      <c r="L161" s="48"/>
      <c r="M161" s="49"/>
      <c r="N161" s="50"/>
    </row>
    <row r="162" spans="1:14" ht="39.75" customHeight="1">
      <c r="A162" s="29">
        <f t="shared" si="0"/>
        <v>149</v>
      </c>
      <c r="B162" s="30"/>
      <c r="C162" s="31"/>
      <c r="D162" s="32"/>
      <c r="E162" s="51"/>
      <c r="F162" s="51"/>
      <c r="G162" s="51"/>
      <c r="H162" s="33"/>
      <c r="I162" s="34"/>
      <c r="J162" s="35"/>
      <c r="K162" s="36"/>
      <c r="L162" s="37"/>
      <c r="M162" s="38"/>
      <c r="N162" s="39"/>
    </row>
    <row r="163" spans="1:14" ht="39.75" customHeight="1">
      <c r="A163" s="29">
        <f t="shared" si="0"/>
        <v>150</v>
      </c>
      <c r="B163" s="40"/>
      <c r="C163" s="41"/>
      <c r="D163" s="42"/>
      <c r="E163" s="43"/>
      <c r="F163" s="43"/>
      <c r="G163" s="43"/>
      <c r="H163" s="44"/>
      <c r="I163" s="45"/>
      <c r="J163" s="46"/>
      <c r="K163" s="47"/>
      <c r="L163" s="48"/>
      <c r="M163" s="49"/>
      <c r="N163" s="50"/>
    </row>
    <row r="164" spans="1:14" ht="39.75" customHeight="1">
      <c r="A164" s="29">
        <f t="shared" si="0"/>
        <v>151</v>
      </c>
      <c r="B164" s="30"/>
      <c r="C164" s="31"/>
      <c r="D164" s="32"/>
      <c r="E164" s="33"/>
      <c r="F164" s="34"/>
      <c r="G164" s="35"/>
      <c r="H164" s="33"/>
      <c r="I164" s="34"/>
      <c r="J164" s="35"/>
      <c r="K164" s="36"/>
      <c r="L164" s="37"/>
      <c r="M164" s="38"/>
      <c r="N164" s="39"/>
    </row>
    <row r="165" spans="1:14" ht="39.75" customHeight="1">
      <c r="A165" s="29">
        <f t="shared" si="0"/>
        <v>152</v>
      </c>
      <c r="B165" s="40"/>
      <c r="C165" s="41"/>
      <c r="D165" s="42"/>
      <c r="E165" s="43"/>
      <c r="F165" s="43"/>
      <c r="G165" s="43"/>
      <c r="H165" s="44"/>
      <c r="I165" s="45"/>
      <c r="J165" s="46"/>
      <c r="K165" s="47"/>
      <c r="L165" s="48"/>
      <c r="M165" s="49"/>
      <c r="N165" s="50"/>
    </row>
    <row r="166" spans="1:14" ht="39.75" customHeight="1">
      <c r="A166" s="29">
        <f t="shared" si="0"/>
        <v>153</v>
      </c>
      <c r="B166" s="30"/>
      <c r="C166" s="31"/>
      <c r="D166" s="32"/>
      <c r="E166" s="33"/>
      <c r="F166" s="34"/>
      <c r="G166" s="35"/>
      <c r="H166" s="33"/>
      <c r="I166" s="34"/>
      <c r="J166" s="35"/>
      <c r="K166" s="36"/>
      <c r="L166" s="37"/>
      <c r="M166" s="38"/>
      <c r="N166" s="39"/>
    </row>
    <row r="167" spans="1:14" ht="39.75" customHeight="1">
      <c r="A167" s="29">
        <f t="shared" si="0"/>
        <v>154</v>
      </c>
      <c r="B167" s="40"/>
      <c r="C167" s="41"/>
      <c r="D167" s="42"/>
      <c r="E167" s="43"/>
      <c r="F167" s="43"/>
      <c r="G167" s="43"/>
      <c r="H167" s="44"/>
      <c r="I167" s="45"/>
      <c r="J167" s="46"/>
      <c r="K167" s="47"/>
      <c r="L167" s="48"/>
      <c r="M167" s="49"/>
      <c r="N167" s="50"/>
    </row>
    <row r="168" spans="1:14" ht="39.75" customHeight="1">
      <c r="A168" s="29">
        <f t="shared" si="0"/>
        <v>155</v>
      </c>
      <c r="B168" s="30"/>
      <c r="C168" s="31"/>
      <c r="D168" s="32"/>
      <c r="E168" s="33"/>
      <c r="F168" s="34"/>
      <c r="G168" s="35"/>
      <c r="H168" s="33"/>
      <c r="I168" s="34"/>
      <c r="J168" s="35"/>
      <c r="K168" s="36"/>
      <c r="L168" s="37"/>
      <c r="M168" s="38"/>
      <c r="N168" s="39"/>
    </row>
    <row r="169" spans="1:14" ht="39.75" customHeight="1">
      <c r="A169" s="29">
        <f t="shared" si="0"/>
        <v>156</v>
      </c>
      <c r="B169" s="40"/>
      <c r="C169" s="41"/>
      <c r="D169" s="42"/>
      <c r="E169" s="43"/>
      <c r="F169" s="43"/>
      <c r="G169" s="43"/>
      <c r="H169" s="44"/>
      <c r="I169" s="45"/>
      <c r="J169" s="46"/>
      <c r="K169" s="47"/>
      <c r="L169" s="48"/>
      <c r="M169" s="49"/>
      <c r="N169" s="50"/>
    </row>
    <row r="170" spans="1:14" ht="39.75" customHeight="1">
      <c r="A170" s="29">
        <f t="shared" si="0"/>
        <v>157</v>
      </c>
      <c r="B170" s="30"/>
      <c r="C170" s="31"/>
      <c r="D170" s="32"/>
      <c r="E170" s="33"/>
      <c r="F170" s="34"/>
      <c r="G170" s="35"/>
      <c r="H170" s="33"/>
      <c r="I170" s="34"/>
      <c r="J170" s="35"/>
      <c r="K170" s="36"/>
      <c r="L170" s="37"/>
      <c r="M170" s="38"/>
      <c r="N170" s="39"/>
    </row>
    <row r="171" spans="1:14" ht="39.75" customHeight="1">
      <c r="A171" s="29">
        <f t="shared" si="0"/>
        <v>158</v>
      </c>
      <c r="B171" s="40"/>
      <c r="C171" s="41"/>
      <c r="D171" s="42"/>
      <c r="E171" s="43"/>
      <c r="F171" s="43"/>
      <c r="G171" s="43"/>
      <c r="H171" s="44"/>
      <c r="I171" s="45"/>
      <c r="J171" s="46"/>
      <c r="K171" s="47"/>
      <c r="L171" s="48"/>
      <c r="M171" s="49"/>
      <c r="N171" s="50"/>
    </row>
    <row r="172" spans="1:14" ht="39.75" customHeight="1">
      <c r="A172" s="29">
        <f t="shared" si="0"/>
        <v>159</v>
      </c>
      <c r="B172" s="30"/>
      <c r="C172" s="31"/>
      <c r="D172" s="32"/>
      <c r="E172" s="51"/>
      <c r="F172" s="51"/>
      <c r="G172" s="51"/>
      <c r="H172" s="33"/>
      <c r="I172" s="34"/>
      <c r="J172" s="35"/>
      <c r="K172" s="36"/>
      <c r="L172" s="37"/>
      <c r="M172" s="38"/>
      <c r="N172" s="39"/>
    </row>
    <row r="173" spans="1:14" ht="39.75" customHeight="1">
      <c r="A173" s="29">
        <f t="shared" si="0"/>
        <v>160</v>
      </c>
      <c r="B173" s="40"/>
      <c r="C173" s="41"/>
      <c r="D173" s="42"/>
      <c r="E173" s="43"/>
      <c r="F173" s="43"/>
      <c r="G173" s="43"/>
      <c r="H173" s="44"/>
      <c r="I173" s="45"/>
      <c r="J173" s="46"/>
      <c r="K173" s="47"/>
      <c r="L173" s="48"/>
      <c r="M173" s="49"/>
      <c r="N173" s="50"/>
    </row>
    <row r="174" spans="1:14" ht="39.75" customHeight="1">
      <c r="A174" s="29">
        <f t="shared" si="0"/>
        <v>161</v>
      </c>
      <c r="B174" s="30"/>
      <c r="C174" s="31"/>
      <c r="D174" s="32"/>
      <c r="E174" s="33"/>
      <c r="F174" s="34"/>
      <c r="G174" s="35"/>
      <c r="H174" s="33"/>
      <c r="I174" s="34"/>
      <c r="J174" s="35"/>
      <c r="K174" s="36"/>
      <c r="L174" s="37"/>
      <c r="M174" s="38"/>
      <c r="N174" s="39"/>
    </row>
    <row r="175" spans="1:14" ht="39.75" customHeight="1">
      <c r="A175" s="29">
        <f t="shared" si="0"/>
        <v>162</v>
      </c>
      <c r="B175" s="40"/>
      <c r="C175" s="41"/>
      <c r="D175" s="42"/>
      <c r="E175" s="43"/>
      <c r="F175" s="43"/>
      <c r="G175" s="43"/>
      <c r="H175" s="44"/>
      <c r="I175" s="45"/>
      <c r="J175" s="46"/>
      <c r="K175" s="47"/>
      <c r="L175" s="48"/>
      <c r="M175" s="49"/>
      <c r="N175" s="50"/>
    </row>
    <row r="176" spans="1:14" ht="39.75" customHeight="1">
      <c r="A176" s="29">
        <f t="shared" si="0"/>
        <v>163</v>
      </c>
      <c r="B176" s="30"/>
      <c r="C176" s="31"/>
      <c r="D176" s="32"/>
      <c r="E176" s="33"/>
      <c r="F176" s="34"/>
      <c r="G176" s="35"/>
      <c r="H176" s="33"/>
      <c r="I176" s="34"/>
      <c r="J176" s="35"/>
      <c r="K176" s="36"/>
      <c r="L176" s="37"/>
      <c r="M176" s="38"/>
      <c r="N176" s="39"/>
    </row>
    <row r="177" spans="1:14" ht="39.75" customHeight="1">
      <c r="A177" s="29">
        <f t="shared" si="0"/>
        <v>164</v>
      </c>
      <c r="B177" s="40"/>
      <c r="C177" s="41"/>
      <c r="D177" s="42"/>
      <c r="E177" s="43"/>
      <c r="F177" s="43"/>
      <c r="G177" s="43"/>
      <c r="H177" s="44"/>
      <c r="I177" s="45"/>
      <c r="J177" s="46"/>
      <c r="K177" s="47"/>
      <c r="L177" s="48"/>
      <c r="M177" s="49"/>
      <c r="N177" s="50"/>
    </row>
    <row r="178" spans="1:14" ht="39.75" customHeight="1">
      <c r="A178" s="29">
        <f t="shared" si="0"/>
        <v>165</v>
      </c>
      <c r="B178" s="30"/>
      <c r="C178" s="31"/>
      <c r="D178" s="32"/>
      <c r="E178" s="33"/>
      <c r="F178" s="34"/>
      <c r="G178" s="35"/>
      <c r="H178" s="33"/>
      <c r="I178" s="34"/>
      <c r="J178" s="35"/>
      <c r="K178" s="36"/>
      <c r="L178" s="37"/>
      <c r="M178" s="38"/>
      <c r="N178" s="39"/>
    </row>
    <row r="179" spans="1:14" ht="39.75" customHeight="1">
      <c r="A179" s="29">
        <f t="shared" si="0"/>
        <v>166</v>
      </c>
      <c r="B179" s="40"/>
      <c r="C179" s="41"/>
      <c r="D179" s="42"/>
      <c r="E179" s="43"/>
      <c r="F179" s="43"/>
      <c r="G179" s="43"/>
      <c r="H179" s="44"/>
      <c r="I179" s="45"/>
      <c r="J179" s="46"/>
      <c r="K179" s="47"/>
      <c r="L179" s="48"/>
      <c r="M179" s="49"/>
      <c r="N179" s="50"/>
    </row>
    <row r="180" spans="1:14" ht="39.75" customHeight="1">
      <c r="A180" s="29">
        <f t="shared" si="0"/>
        <v>167</v>
      </c>
      <c r="B180" s="30"/>
      <c r="C180" s="31"/>
      <c r="D180" s="32"/>
      <c r="E180" s="33"/>
      <c r="F180" s="34"/>
      <c r="G180" s="35"/>
      <c r="H180" s="33"/>
      <c r="I180" s="34"/>
      <c r="J180" s="35"/>
      <c r="K180" s="36"/>
      <c r="L180" s="37"/>
      <c r="M180" s="38"/>
      <c r="N180" s="39"/>
    </row>
    <row r="181" spans="1:14" ht="39.75" customHeight="1">
      <c r="A181" s="29">
        <f t="shared" si="0"/>
        <v>168</v>
      </c>
      <c r="B181" s="40"/>
      <c r="C181" s="41"/>
      <c r="D181" s="42"/>
      <c r="E181" s="43"/>
      <c r="F181" s="43"/>
      <c r="G181" s="43"/>
      <c r="H181" s="44"/>
      <c r="I181" s="45"/>
      <c r="J181" s="46"/>
      <c r="K181" s="47"/>
      <c r="L181" s="48"/>
      <c r="M181" s="49"/>
      <c r="N181" s="50"/>
    </row>
    <row r="182" spans="1:14" ht="39.75" customHeight="1">
      <c r="A182" s="29">
        <f t="shared" si="0"/>
        <v>169</v>
      </c>
      <c r="B182" s="30"/>
      <c r="C182" s="31"/>
      <c r="D182" s="32"/>
      <c r="E182" s="51"/>
      <c r="F182" s="51"/>
      <c r="G182" s="51"/>
      <c r="H182" s="33"/>
      <c r="I182" s="34"/>
      <c r="J182" s="35"/>
      <c r="K182" s="36"/>
      <c r="L182" s="37"/>
      <c r="M182" s="38"/>
      <c r="N182" s="39"/>
    </row>
    <row r="183" spans="1:14" ht="39.75" customHeight="1">
      <c r="A183" s="29">
        <f t="shared" si="0"/>
        <v>170</v>
      </c>
      <c r="B183" s="40"/>
      <c r="C183" s="41"/>
      <c r="D183" s="42"/>
      <c r="E183" s="43"/>
      <c r="F183" s="43"/>
      <c r="G183" s="43"/>
      <c r="H183" s="44"/>
      <c r="I183" s="45"/>
      <c r="J183" s="46"/>
      <c r="K183" s="47"/>
      <c r="L183" s="48"/>
      <c r="M183" s="49"/>
      <c r="N183" s="50"/>
    </row>
    <row r="184" spans="1:14" ht="39.75" customHeight="1">
      <c r="A184" s="29">
        <f t="shared" si="0"/>
        <v>171</v>
      </c>
      <c r="B184" s="30"/>
      <c r="C184" s="31"/>
      <c r="D184" s="32"/>
      <c r="E184" s="33"/>
      <c r="F184" s="34"/>
      <c r="G184" s="35"/>
      <c r="H184" s="33"/>
      <c r="I184" s="34"/>
      <c r="J184" s="35"/>
      <c r="K184" s="36"/>
      <c r="L184" s="37"/>
      <c r="M184" s="38"/>
      <c r="N184" s="39"/>
    </row>
    <row r="185" spans="1:14" ht="39.75" customHeight="1">
      <c r="A185" s="29">
        <f t="shared" si="0"/>
        <v>172</v>
      </c>
      <c r="B185" s="40"/>
      <c r="C185" s="41"/>
      <c r="D185" s="42"/>
      <c r="E185" s="43"/>
      <c r="F185" s="43"/>
      <c r="G185" s="43"/>
      <c r="H185" s="44"/>
      <c r="I185" s="45"/>
      <c r="J185" s="46"/>
      <c r="K185" s="47"/>
      <c r="L185" s="48"/>
      <c r="M185" s="49"/>
      <c r="N185" s="50"/>
    </row>
    <row r="186" spans="1:14" ht="39.75" customHeight="1">
      <c r="A186" s="29">
        <f t="shared" si="0"/>
        <v>173</v>
      </c>
      <c r="B186" s="30"/>
      <c r="C186" s="31"/>
      <c r="D186" s="32"/>
      <c r="E186" s="33"/>
      <c r="F186" s="34"/>
      <c r="G186" s="35"/>
      <c r="H186" s="33"/>
      <c r="I186" s="34"/>
      <c r="J186" s="35"/>
      <c r="K186" s="36"/>
      <c r="L186" s="37"/>
      <c r="M186" s="38"/>
      <c r="N186" s="39"/>
    </row>
    <row r="187" spans="1:14" ht="39.75" customHeight="1">
      <c r="A187" s="29">
        <f t="shared" si="0"/>
        <v>174</v>
      </c>
      <c r="B187" s="40"/>
      <c r="C187" s="41"/>
      <c r="D187" s="42"/>
      <c r="E187" s="43"/>
      <c r="F187" s="43"/>
      <c r="G187" s="43"/>
      <c r="H187" s="44"/>
      <c r="I187" s="45"/>
      <c r="J187" s="46"/>
      <c r="K187" s="47"/>
      <c r="L187" s="48"/>
      <c r="M187" s="49"/>
      <c r="N187" s="50"/>
    </row>
    <row r="188" spans="1:14" ht="39.75" customHeight="1">
      <c r="A188" s="29">
        <f t="shared" si="0"/>
        <v>175</v>
      </c>
      <c r="B188" s="30"/>
      <c r="C188" s="31"/>
      <c r="D188" s="32"/>
      <c r="E188" s="33"/>
      <c r="F188" s="34"/>
      <c r="G188" s="35"/>
      <c r="H188" s="33"/>
      <c r="I188" s="34"/>
      <c r="J188" s="35"/>
      <c r="K188" s="36"/>
      <c r="L188" s="37"/>
      <c r="M188" s="38"/>
      <c r="N188" s="39"/>
    </row>
    <row r="189" spans="1:14" ht="39.75" customHeight="1">
      <c r="A189" s="29">
        <f t="shared" si="0"/>
        <v>176</v>
      </c>
      <c r="B189" s="40"/>
      <c r="C189" s="41"/>
      <c r="D189" s="42"/>
      <c r="E189" s="43"/>
      <c r="F189" s="43"/>
      <c r="G189" s="43"/>
      <c r="H189" s="44"/>
      <c r="I189" s="45"/>
      <c r="J189" s="46"/>
      <c r="K189" s="47"/>
      <c r="L189" s="48"/>
      <c r="M189" s="49"/>
      <c r="N189" s="50"/>
    </row>
    <row r="190" spans="1:14" ht="39.75" customHeight="1">
      <c r="A190" s="29">
        <f t="shared" si="0"/>
        <v>177</v>
      </c>
      <c r="B190" s="30"/>
      <c r="C190" s="31"/>
      <c r="D190" s="32"/>
      <c r="E190" s="33"/>
      <c r="F190" s="34"/>
      <c r="G190" s="35"/>
      <c r="H190" s="33"/>
      <c r="I190" s="34"/>
      <c r="J190" s="35"/>
      <c r="K190" s="36"/>
      <c r="L190" s="37"/>
      <c r="M190" s="38"/>
      <c r="N190" s="39"/>
    </row>
    <row r="191" spans="1:14" ht="39.75" customHeight="1">
      <c r="A191" s="29">
        <f t="shared" si="0"/>
        <v>178</v>
      </c>
      <c r="B191" s="40"/>
      <c r="C191" s="41"/>
      <c r="D191" s="42"/>
      <c r="E191" s="43"/>
      <c r="F191" s="43"/>
      <c r="G191" s="43"/>
      <c r="H191" s="44"/>
      <c r="I191" s="45"/>
      <c r="J191" s="46"/>
      <c r="K191" s="47"/>
      <c r="L191" s="48"/>
      <c r="M191" s="49"/>
      <c r="N191" s="50"/>
    </row>
    <row r="192" spans="1:14" ht="39.75" customHeight="1">
      <c r="A192" s="29">
        <f t="shared" si="0"/>
        <v>179</v>
      </c>
      <c r="B192" s="30"/>
      <c r="C192" s="31"/>
      <c r="D192" s="32"/>
      <c r="E192" s="51"/>
      <c r="F192" s="51"/>
      <c r="G192" s="51"/>
      <c r="H192" s="33"/>
      <c r="I192" s="34"/>
      <c r="J192" s="35"/>
      <c r="K192" s="36"/>
      <c r="L192" s="37"/>
      <c r="M192" s="38"/>
      <c r="N192" s="39"/>
    </row>
    <row r="193" spans="1:14" ht="39.75" customHeight="1">
      <c r="A193" s="29">
        <f t="shared" si="0"/>
        <v>180</v>
      </c>
      <c r="B193" s="40"/>
      <c r="C193" s="41"/>
      <c r="D193" s="42"/>
      <c r="E193" s="43"/>
      <c r="F193" s="43"/>
      <c r="G193" s="43"/>
      <c r="H193" s="44"/>
      <c r="I193" s="45"/>
      <c r="J193" s="46"/>
      <c r="K193" s="47"/>
      <c r="L193" s="48"/>
      <c r="M193" s="49"/>
      <c r="N193" s="50"/>
    </row>
    <row r="194" spans="1:14" ht="39.75" customHeight="1">
      <c r="A194" s="29">
        <f t="shared" si="0"/>
        <v>181</v>
      </c>
      <c r="B194" s="30"/>
      <c r="C194" s="31"/>
      <c r="D194" s="32"/>
      <c r="E194" s="33"/>
      <c r="F194" s="34"/>
      <c r="G194" s="35"/>
      <c r="H194" s="33"/>
      <c r="I194" s="34"/>
      <c r="J194" s="35"/>
      <c r="K194" s="36"/>
      <c r="L194" s="37"/>
      <c r="M194" s="38"/>
      <c r="N194" s="39"/>
    </row>
    <row r="195" spans="1:14" ht="39.75" customHeight="1">
      <c r="A195" s="29">
        <f t="shared" si="0"/>
        <v>182</v>
      </c>
      <c r="B195" s="40"/>
      <c r="C195" s="41"/>
      <c r="D195" s="42"/>
      <c r="E195" s="43"/>
      <c r="F195" s="43"/>
      <c r="G195" s="43"/>
      <c r="H195" s="44"/>
      <c r="I195" s="45"/>
      <c r="J195" s="46"/>
      <c r="K195" s="47"/>
      <c r="L195" s="48"/>
      <c r="M195" s="49"/>
      <c r="N195" s="50"/>
    </row>
    <row r="196" spans="1:14" ht="39.75" customHeight="1">
      <c r="A196" s="29">
        <f t="shared" si="0"/>
        <v>183</v>
      </c>
      <c r="B196" s="30"/>
      <c r="C196" s="31"/>
      <c r="D196" s="32"/>
      <c r="E196" s="33"/>
      <c r="F196" s="34"/>
      <c r="G196" s="35"/>
      <c r="H196" s="33"/>
      <c r="I196" s="34"/>
      <c r="J196" s="35"/>
      <c r="K196" s="36"/>
      <c r="L196" s="37"/>
      <c r="M196" s="38"/>
      <c r="N196" s="39"/>
    </row>
    <row r="197" spans="1:14" ht="39.75" customHeight="1">
      <c r="A197" s="29">
        <f t="shared" si="0"/>
        <v>184</v>
      </c>
      <c r="B197" s="40"/>
      <c r="C197" s="41"/>
      <c r="D197" s="42"/>
      <c r="E197" s="43"/>
      <c r="F197" s="43"/>
      <c r="G197" s="43"/>
      <c r="H197" s="44"/>
      <c r="I197" s="45"/>
      <c r="J197" s="46"/>
      <c r="K197" s="47"/>
      <c r="L197" s="48"/>
      <c r="M197" s="49"/>
      <c r="N197" s="50"/>
    </row>
    <row r="198" spans="1:14" ht="39.75" customHeight="1">
      <c r="A198" s="29">
        <f t="shared" si="0"/>
        <v>185</v>
      </c>
      <c r="B198" s="30"/>
      <c r="C198" s="31"/>
      <c r="D198" s="32"/>
      <c r="E198" s="33"/>
      <c r="F198" s="34"/>
      <c r="G198" s="35"/>
      <c r="H198" s="33"/>
      <c r="I198" s="34"/>
      <c r="J198" s="35"/>
      <c r="K198" s="36"/>
      <c r="L198" s="37"/>
      <c r="M198" s="38"/>
      <c r="N198" s="39"/>
    </row>
    <row r="199" spans="1:14" ht="39.75" customHeight="1">
      <c r="A199" s="29">
        <f t="shared" si="0"/>
        <v>186</v>
      </c>
      <c r="B199" s="40"/>
      <c r="C199" s="41"/>
      <c r="D199" s="42"/>
      <c r="E199" s="43"/>
      <c r="F199" s="43"/>
      <c r="G199" s="43"/>
      <c r="H199" s="44"/>
      <c r="I199" s="45"/>
      <c r="J199" s="46"/>
      <c r="K199" s="47"/>
      <c r="L199" s="48"/>
      <c r="M199" s="49"/>
      <c r="N199" s="50"/>
    </row>
    <row r="200" spans="1:14" ht="39.75" customHeight="1">
      <c r="A200" s="29">
        <f t="shared" si="0"/>
        <v>187</v>
      </c>
      <c r="B200" s="30"/>
      <c r="C200" s="31"/>
      <c r="D200" s="32"/>
      <c r="E200" s="33"/>
      <c r="F200" s="34"/>
      <c r="G200" s="35"/>
      <c r="H200" s="33"/>
      <c r="I200" s="34"/>
      <c r="J200" s="35"/>
      <c r="K200" s="36"/>
      <c r="L200" s="37"/>
      <c r="M200" s="38"/>
      <c r="N200" s="39"/>
    </row>
    <row r="201" spans="1:14" ht="39.75" customHeight="1">
      <c r="A201" s="29">
        <f t="shared" si="0"/>
        <v>188</v>
      </c>
      <c r="B201" s="40"/>
      <c r="C201" s="41"/>
      <c r="D201" s="42"/>
      <c r="E201" s="43"/>
      <c r="F201" s="43"/>
      <c r="G201" s="43"/>
      <c r="H201" s="44"/>
      <c r="I201" s="45"/>
      <c r="J201" s="46"/>
      <c r="K201" s="47"/>
      <c r="L201" s="48"/>
      <c r="M201" s="49"/>
      <c r="N201" s="50"/>
    </row>
    <row r="202" spans="1:14" ht="39.75" customHeight="1">
      <c r="A202" s="29">
        <f t="shared" si="0"/>
        <v>189</v>
      </c>
      <c r="B202" s="30"/>
      <c r="C202" s="31"/>
      <c r="D202" s="32"/>
      <c r="E202" s="51"/>
      <c r="F202" s="51"/>
      <c r="G202" s="51"/>
      <c r="H202" s="33"/>
      <c r="I202" s="34"/>
      <c r="J202" s="35"/>
      <c r="K202" s="36"/>
      <c r="L202" s="37"/>
      <c r="M202" s="38"/>
      <c r="N202" s="39"/>
    </row>
    <row r="203" spans="1:14" ht="39.75" customHeight="1">
      <c r="A203" s="29">
        <f t="shared" si="0"/>
        <v>190</v>
      </c>
      <c r="B203" s="40"/>
      <c r="C203" s="41"/>
      <c r="D203" s="42"/>
      <c r="E203" s="43"/>
      <c r="F203" s="43"/>
      <c r="G203" s="43"/>
      <c r="H203" s="44"/>
      <c r="I203" s="45"/>
      <c r="J203" s="46"/>
      <c r="K203" s="47"/>
      <c r="L203" s="48"/>
      <c r="M203" s="49"/>
      <c r="N203" s="50"/>
    </row>
    <row r="204" spans="1:14" ht="39.75" customHeight="1">
      <c r="A204" s="29">
        <f t="shared" si="0"/>
        <v>191</v>
      </c>
      <c r="B204" s="30"/>
      <c r="C204" s="31"/>
      <c r="D204" s="32"/>
      <c r="E204" s="33"/>
      <c r="F204" s="34"/>
      <c r="G204" s="35"/>
      <c r="H204" s="33"/>
      <c r="I204" s="34"/>
      <c r="J204" s="35"/>
      <c r="K204" s="36"/>
      <c r="L204" s="37"/>
      <c r="M204" s="38"/>
      <c r="N204" s="39"/>
    </row>
    <row r="205" spans="1:14" ht="39.75" customHeight="1">
      <c r="A205" s="29">
        <f t="shared" si="0"/>
        <v>192</v>
      </c>
      <c r="B205" s="40"/>
      <c r="C205" s="41"/>
      <c r="D205" s="42"/>
      <c r="E205" s="43"/>
      <c r="F205" s="43"/>
      <c r="G205" s="43"/>
      <c r="H205" s="44"/>
      <c r="I205" s="45"/>
      <c r="J205" s="46"/>
      <c r="K205" s="47"/>
      <c r="L205" s="48"/>
      <c r="M205" s="49"/>
      <c r="N205" s="50"/>
    </row>
    <row r="206" spans="1:14" ht="39.75" customHeight="1">
      <c r="A206" s="29">
        <f t="shared" si="0"/>
        <v>193</v>
      </c>
      <c r="B206" s="30"/>
      <c r="C206" s="31"/>
      <c r="D206" s="32"/>
      <c r="E206" s="33"/>
      <c r="F206" s="34"/>
      <c r="G206" s="35"/>
      <c r="H206" s="33"/>
      <c r="I206" s="34"/>
      <c r="J206" s="35"/>
      <c r="K206" s="36"/>
      <c r="L206" s="37"/>
      <c r="M206" s="38"/>
      <c r="N206" s="39"/>
    </row>
    <row r="207" spans="1:14" ht="39.75" customHeight="1">
      <c r="A207" s="29">
        <f t="shared" si="0"/>
        <v>194</v>
      </c>
      <c r="B207" s="40"/>
      <c r="C207" s="41"/>
      <c r="D207" s="42"/>
      <c r="E207" s="43"/>
      <c r="F207" s="43"/>
      <c r="G207" s="43"/>
      <c r="H207" s="44"/>
      <c r="I207" s="45"/>
      <c r="J207" s="46"/>
      <c r="K207" s="47"/>
      <c r="L207" s="48"/>
      <c r="M207" s="49"/>
      <c r="N207" s="50"/>
    </row>
    <row r="208" spans="1:14" ht="39.75" customHeight="1">
      <c r="A208" s="29">
        <f t="shared" si="0"/>
        <v>195</v>
      </c>
      <c r="B208" s="30"/>
      <c r="C208" s="31"/>
      <c r="D208" s="32"/>
      <c r="E208" s="33"/>
      <c r="F208" s="34"/>
      <c r="G208" s="35"/>
      <c r="H208" s="33"/>
      <c r="I208" s="34"/>
      <c r="J208" s="35"/>
      <c r="K208" s="36"/>
      <c r="L208" s="37"/>
      <c r="M208" s="38"/>
      <c r="N208" s="39"/>
    </row>
    <row r="209" spans="1:14" ht="39.75" customHeight="1">
      <c r="A209" s="29">
        <f t="shared" si="0"/>
        <v>196</v>
      </c>
      <c r="B209" s="40"/>
      <c r="C209" s="41"/>
      <c r="D209" s="42"/>
      <c r="E209" s="43"/>
      <c r="F209" s="43"/>
      <c r="G209" s="43"/>
      <c r="H209" s="44"/>
      <c r="I209" s="45"/>
      <c r="J209" s="46"/>
      <c r="K209" s="47"/>
      <c r="L209" s="48"/>
      <c r="M209" s="49"/>
      <c r="N209" s="50"/>
    </row>
    <row r="210" spans="1:14" ht="39.75" customHeight="1">
      <c r="A210" s="29">
        <f t="shared" si="0"/>
        <v>197</v>
      </c>
      <c r="B210" s="30"/>
      <c r="C210" s="31"/>
      <c r="D210" s="32"/>
      <c r="E210" s="33"/>
      <c r="F210" s="34"/>
      <c r="G210" s="35"/>
      <c r="H210" s="33"/>
      <c r="I210" s="34"/>
      <c r="J210" s="35"/>
      <c r="K210" s="36"/>
      <c r="L210" s="37"/>
      <c r="M210" s="38"/>
      <c r="N210" s="39"/>
    </row>
    <row r="211" spans="1:14" ht="39.75" customHeight="1">
      <c r="A211" s="29">
        <f t="shared" si="0"/>
        <v>198</v>
      </c>
      <c r="B211" s="40"/>
      <c r="C211" s="41"/>
      <c r="D211" s="42"/>
      <c r="E211" s="43"/>
      <c r="F211" s="43"/>
      <c r="G211" s="43"/>
      <c r="H211" s="44"/>
      <c r="I211" s="45"/>
      <c r="J211" s="46"/>
      <c r="K211" s="47"/>
      <c r="L211" s="48"/>
      <c r="M211" s="49"/>
      <c r="N211" s="50"/>
    </row>
    <row r="212" spans="1:14" ht="39.75" customHeight="1">
      <c r="A212" s="29">
        <f t="shared" si="0"/>
        <v>199</v>
      </c>
      <c r="B212" s="30"/>
      <c r="C212" s="31"/>
      <c r="D212" s="32"/>
      <c r="E212" s="51"/>
      <c r="F212" s="51"/>
      <c r="G212" s="51"/>
      <c r="H212" s="33"/>
      <c r="I212" s="34"/>
      <c r="J212" s="35"/>
      <c r="K212" s="36"/>
      <c r="L212" s="37"/>
      <c r="M212" s="38"/>
      <c r="N212" s="39"/>
    </row>
    <row r="213" spans="1:14" ht="39.75" customHeight="1">
      <c r="A213" s="29">
        <f t="shared" si="0"/>
        <v>200</v>
      </c>
      <c r="B213" s="40"/>
      <c r="C213" s="41"/>
      <c r="D213" s="42"/>
      <c r="E213" s="43"/>
      <c r="F213" s="43"/>
      <c r="G213" s="43"/>
      <c r="H213" s="44"/>
      <c r="I213" s="45"/>
      <c r="J213" s="46"/>
      <c r="K213" s="47"/>
      <c r="L213" s="48"/>
      <c r="M213" s="49"/>
      <c r="N213" s="50"/>
    </row>
    <row r="214" spans="1:14" ht="39.75" customHeight="1">
      <c r="A214" s="29">
        <f t="shared" si="0"/>
        <v>201</v>
      </c>
      <c r="B214" s="30"/>
      <c r="C214" s="31"/>
      <c r="D214" s="32"/>
      <c r="E214" s="33"/>
      <c r="F214" s="34"/>
      <c r="G214" s="35"/>
      <c r="H214" s="33"/>
      <c r="I214" s="34"/>
      <c r="J214" s="35"/>
      <c r="K214" s="36"/>
      <c r="L214" s="37"/>
      <c r="M214" s="38"/>
      <c r="N214" s="39"/>
    </row>
    <row r="215" spans="1:14" ht="39.75" customHeight="1">
      <c r="A215" s="29">
        <f t="shared" si="0"/>
        <v>202</v>
      </c>
      <c r="B215" s="40"/>
      <c r="C215" s="41"/>
      <c r="D215" s="42"/>
      <c r="E215" s="43"/>
      <c r="F215" s="43"/>
      <c r="G215" s="43"/>
      <c r="H215" s="44"/>
      <c r="I215" s="45"/>
      <c r="J215" s="46"/>
      <c r="K215" s="47"/>
      <c r="L215" s="48"/>
      <c r="M215" s="49"/>
      <c r="N215" s="50"/>
    </row>
    <row r="216" spans="1:14" ht="39.75" customHeight="1">
      <c r="A216" s="29">
        <f t="shared" si="0"/>
        <v>203</v>
      </c>
      <c r="B216" s="30"/>
      <c r="C216" s="31"/>
      <c r="D216" s="32"/>
      <c r="E216" s="33"/>
      <c r="F216" s="34"/>
      <c r="G216" s="35"/>
      <c r="H216" s="33"/>
      <c r="I216" s="34"/>
      <c r="J216" s="35"/>
      <c r="K216" s="36"/>
      <c r="L216" s="37"/>
      <c r="M216" s="38"/>
      <c r="N216" s="39"/>
    </row>
    <row r="217" spans="1:14" ht="39.75" customHeight="1">
      <c r="A217" s="29">
        <f t="shared" si="0"/>
        <v>204</v>
      </c>
      <c r="B217" s="40"/>
      <c r="C217" s="41"/>
      <c r="D217" s="42"/>
      <c r="E217" s="43"/>
      <c r="F217" s="43"/>
      <c r="G217" s="43"/>
      <c r="H217" s="44"/>
      <c r="I217" s="45"/>
      <c r="J217" s="46"/>
      <c r="K217" s="47"/>
      <c r="L217" s="48"/>
      <c r="M217" s="49"/>
      <c r="N217" s="50"/>
    </row>
    <row r="218" spans="1:14" ht="39.75" customHeight="1">
      <c r="A218" s="29">
        <f t="shared" si="0"/>
        <v>205</v>
      </c>
      <c r="B218" s="30"/>
      <c r="C218" s="31"/>
      <c r="D218" s="32"/>
      <c r="E218" s="33"/>
      <c r="F218" s="34"/>
      <c r="G218" s="35"/>
      <c r="H218" s="33"/>
      <c r="I218" s="34"/>
      <c r="J218" s="35"/>
      <c r="K218" s="36"/>
      <c r="L218" s="37"/>
      <c r="M218" s="38"/>
      <c r="N218" s="39"/>
    </row>
    <row r="219" spans="1:14" ht="39.75" customHeight="1">
      <c r="A219" s="29">
        <f t="shared" si="0"/>
        <v>206</v>
      </c>
      <c r="B219" s="40"/>
      <c r="C219" s="41"/>
      <c r="D219" s="42"/>
      <c r="E219" s="43"/>
      <c r="F219" s="43"/>
      <c r="G219" s="43"/>
      <c r="H219" s="44"/>
      <c r="I219" s="45"/>
      <c r="J219" s="46"/>
      <c r="K219" s="47"/>
      <c r="L219" s="48"/>
      <c r="M219" s="49"/>
      <c r="N219" s="50"/>
    </row>
    <row r="220" spans="1:14" ht="39.75" customHeight="1">
      <c r="A220" s="29">
        <f t="shared" si="0"/>
        <v>207</v>
      </c>
      <c r="B220" s="30"/>
      <c r="C220" s="31"/>
      <c r="D220" s="32"/>
      <c r="E220" s="33"/>
      <c r="F220" s="34"/>
      <c r="G220" s="35"/>
      <c r="H220" s="33"/>
      <c r="I220" s="34"/>
      <c r="J220" s="35"/>
      <c r="K220" s="36"/>
      <c r="L220" s="37"/>
      <c r="M220" s="38"/>
      <c r="N220" s="39"/>
    </row>
    <row r="221" spans="1:14" ht="39.75" customHeight="1">
      <c r="A221" s="29">
        <f t="shared" si="0"/>
        <v>208</v>
      </c>
      <c r="B221" s="40"/>
      <c r="C221" s="41"/>
      <c r="D221" s="42"/>
      <c r="E221" s="43"/>
      <c r="F221" s="43"/>
      <c r="G221" s="43"/>
      <c r="H221" s="44"/>
      <c r="I221" s="45"/>
      <c r="J221" s="46"/>
      <c r="K221" s="47"/>
      <c r="L221" s="48"/>
      <c r="M221" s="49"/>
      <c r="N221" s="50"/>
    </row>
    <row r="222" spans="1:14" ht="39.75" customHeight="1">
      <c r="A222" s="29">
        <f t="shared" si="0"/>
        <v>209</v>
      </c>
      <c r="B222" s="30"/>
      <c r="C222" s="31"/>
      <c r="D222" s="32"/>
      <c r="E222" s="51"/>
      <c r="F222" s="51"/>
      <c r="G222" s="51"/>
      <c r="H222" s="33"/>
      <c r="I222" s="34"/>
      <c r="J222" s="35"/>
      <c r="K222" s="36"/>
      <c r="L222" s="37"/>
      <c r="M222" s="38"/>
      <c r="N222" s="39"/>
    </row>
    <row r="223" spans="1:14" ht="39.75" customHeight="1">
      <c r="A223" s="29">
        <f t="shared" si="0"/>
        <v>210</v>
      </c>
      <c r="B223" s="40"/>
      <c r="C223" s="41"/>
      <c r="D223" s="42"/>
      <c r="E223" s="43"/>
      <c r="F223" s="43"/>
      <c r="G223" s="43"/>
      <c r="H223" s="44"/>
      <c r="I223" s="45"/>
      <c r="J223" s="46"/>
      <c r="K223" s="47"/>
      <c r="L223" s="48"/>
      <c r="M223" s="49"/>
      <c r="N223" s="50"/>
    </row>
    <row r="224" spans="1:14" ht="39.75" customHeight="1">
      <c r="A224" s="29">
        <f t="shared" si="0"/>
        <v>211</v>
      </c>
      <c r="B224" s="30"/>
      <c r="C224" s="31"/>
      <c r="D224" s="32"/>
      <c r="E224" s="33"/>
      <c r="F224" s="34"/>
      <c r="G224" s="35"/>
      <c r="H224" s="33"/>
      <c r="I224" s="34"/>
      <c r="J224" s="35"/>
      <c r="K224" s="36"/>
      <c r="L224" s="37"/>
      <c r="M224" s="38"/>
      <c r="N224" s="39"/>
    </row>
    <row r="225" spans="1:14" ht="39.75" customHeight="1">
      <c r="A225" s="29">
        <f t="shared" si="0"/>
        <v>212</v>
      </c>
      <c r="B225" s="40"/>
      <c r="C225" s="41"/>
      <c r="D225" s="42"/>
      <c r="E225" s="43"/>
      <c r="F225" s="43"/>
      <c r="G225" s="43"/>
      <c r="H225" s="44"/>
      <c r="I225" s="45"/>
      <c r="J225" s="46"/>
      <c r="K225" s="47"/>
      <c r="L225" s="48"/>
      <c r="M225" s="49"/>
      <c r="N225" s="50"/>
    </row>
    <row r="226" spans="1:14" ht="39.75" customHeight="1">
      <c r="A226" s="29">
        <f t="shared" si="0"/>
        <v>213</v>
      </c>
      <c r="B226" s="30"/>
      <c r="C226" s="31"/>
      <c r="D226" s="32"/>
      <c r="E226" s="33"/>
      <c r="F226" s="34"/>
      <c r="G226" s="35"/>
      <c r="H226" s="33"/>
      <c r="I226" s="34"/>
      <c r="J226" s="35"/>
      <c r="K226" s="36"/>
      <c r="L226" s="37"/>
      <c r="M226" s="38"/>
      <c r="N226" s="39"/>
    </row>
    <row r="227" spans="1:14" ht="39.75" customHeight="1">
      <c r="A227" s="29">
        <f t="shared" si="0"/>
        <v>214</v>
      </c>
      <c r="B227" s="40"/>
      <c r="C227" s="41"/>
      <c r="D227" s="42"/>
      <c r="E227" s="43"/>
      <c r="F227" s="43"/>
      <c r="G227" s="43"/>
      <c r="H227" s="44"/>
      <c r="I227" s="45"/>
      <c r="J227" s="46"/>
      <c r="K227" s="47"/>
      <c r="L227" s="48"/>
      <c r="M227" s="49"/>
      <c r="N227" s="50"/>
    </row>
    <row r="228" spans="1:14" ht="39.75" customHeight="1">
      <c r="A228" s="29">
        <f t="shared" si="0"/>
        <v>215</v>
      </c>
      <c r="B228" s="30"/>
      <c r="C228" s="31"/>
      <c r="D228" s="32"/>
      <c r="E228" s="33"/>
      <c r="F228" s="34"/>
      <c r="G228" s="35"/>
      <c r="H228" s="33"/>
      <c r="I228" s="34"/>
      <c r="J228" s="35"/>
      <c r="K228" s="36"/>
      <c r="L228" s="37"/>
      <c r="M228" s="38"/>
      <c r="N228" s="39"/>
    </row>
    <row r="229" spans="1:14" ht="39.75" customHeight="1">
      <c r="A229" s="29">
        <f t="shared" si="0"/>
        <v>216</v>
      </c>
      <c r="B229" s="40"/>
      <c r="C229" s="41"/>
      <c r="D229" s="42"/>
      <c r="E229" s="43"/>
      <c r="F229" s="43"/>
      <c r="G229" s="43"/>
      <c r="H229" s="44"/>
      <c r="I229" s="45"/>
      <c r="J229" s="46"/>
      <c r="K229" s="47"/>
      <c r="L229" s="48"/>
      <c r="M229" s="49"/>
      <c r="N229" s="50"/>
    </row>
    <row r="230" spans="1:14" ht="39.75" customHeight="1">
      <c r="A230" s="29">
        <f t="shared" si="0"/>
        <v>217</v>
      </c>
      <c r="B230" s="30"/>
      <c r="C230" s="31"/>
      <c r="D230" s="32"/>
      <c r="E230" s="33"/>
      <c r="F230" s="34"/>
      <c r="G230" s="35"/>
      <c r="H230" s="33"/>
      <c r="I230" s="34"/>
      <c r="J230" s="35"/>
      <c r="K230" s="36"/>
      <c r="L230" s="37"/>
      <c r="M230" s="38"/>
      <c r="N230" s="39"/>
    </row>
    <row r="231" spans="1:14" ht="39.75" customHeight="1">
      <c r="A231" s="29">
        <f t="shared" si="0"/>
        <v>218</v>
      </c>
      <c r="B231" s="40"/>
      <c r="C231" s="41"/>
      <c r="D231" s="42"/>
      <c r="E231" s="43"/>
      <c r="F231" s="43"/>
      <c r="G231" s="43"/>
      <c r="H231" s="44"/>
      <c r="I231" s="45"/>
      <c r="J231" s="46"/>
      <c r="K231" s="47"/>
      <c r="L231" s="48"/>
      <c r="M231" s="49"/>
      <c r="N231" s="50"/>
    </row>
    <row r="232" spans="1:14" ht="39.75" customHeight="1">
      <c r="A232" s="29">
        <f t="shared" si="0"/>
        <v>219</v>
      </c>
      <c r="B232" s="30"/>
      <c r="C232" s="31"/>
      <c r="D232" s="32"/>
      <c r="E232" s="51"/>
      <c r="F232" s="51"/>
      <c r="G232" s="51"/>
      <c r="H232" s="33"/>
      <c r="I232" s="34"/>
      <c r="J232" s="35"/>
      <c r="K232" s="36"/>
      <c r="L232" s="37"/>
      <c r="M232" s="38"/>
      <c r="N232" s="39"/>
    </row>
    <row r="233" spans="1:14" ht="39.75" customHeight="1">
      <c r="A233" s="29">
        <f t="shared" si="0"/>
        <v>220</v>
      </c>
      <c r="B233" s="40"/>
      <c r="C233" s="41"/>
      <c r="D233" s="42"/>
      <c r="E233" s="43"/>
      <c r="F233" s="43"/>
      <c r="G233" s="43"/>
      <c r="H233" s="44"/>
      <c r="I233" s="45"/>
      <c r="J233" s="46"/>
      <c r="K233" s="47"/>
      <c r="L233" s="48"/>
      <c r="M233" s="49"/>
      <c r="N233" s="50"/>
    </row>
    <row r="234" spans="1:14" ht="39.75" customHeight="1">
      <c r="A234" s="29">
        <f t="shared" si="0"/>
        <v>221</v>
      </c>
      <c r="B234" s="30"/>
      <c r="C234" s="31"/>
      <c r="D234" s="32"/>
      <c r="E234" s="33"/>
      <c r="F234" s="34"/>
      <c r="G234" s="35"/>
      <c r="H234" s="33"/>
      <c r="I234" s="34"/>
      <c r="J234" s="35"/>
      <c r="K234" s="36"/>
      <c r="L234" s="37"/>
      <c r="M234" s="38"/>
      <c r="N234" s="39"/>
    </row>
    <row r="235" spans="1:14" ht="39.75" customHeight="1">
      <c r="A235" s="29">
        <f t="shared" si="0"/>
        <v>222</v>
      </c>
      <c r="B235" s="40"/>
      <c r="C235" s="41"/>
      <c r="D235" s="42"/>
      <c r="E235" s="43"/>
      <c r="F235" s="43"/>
      <c r="G235" s="43"/>
      <c r="H235" s="44"/>
      <c r="I235" s="45"/>
      <c r="J235" s="46"/>
      <c r="K235" s="47"/>
      <c r="L235" s="48"/>
      <c r="M235" s="49"/>
      <c r="N235" s="50"/>
    </row>
    <row r="236" spans="1:14" ht="39.75" customHeight="1">
      <c r="A236" s="29">
        <f t="shared" si="0"/>
        <v>223</v>
      </c>
      <c r="B236" s="30"/>
      <c r="C236" s="31"/>
      <c r="D236" s="32"/>
      <c r="E236" s="33"/>
      <c r="F236" s="34"/>
      <c r="G236" s="35"/>
      <c r="H236" s="33"/>
      <c r="I236" s="34"/>
      <c r="J236" s="35"/>
      <c r="K236" s="36"/>
      <c r="L236" s="37"/>
      <c r="M236" s="38"/>
      <c r="N236" s="39"/>
    </row>
    <row r="237" spans="1:14" ht="39.75" customHeight="1">
      <c r="A237" s="29">
        <f t="shared" si="0"/>
        <v>224</v>
      </c>
      <c r="B237" s="40"/>
      <c r="C237" s="41"/>
      <c r="D237" s="42"/>
      <c r="E237" s="43"/>
      <c r="F237" s="43"/>
      <c r="G237" s="43"/>
      <c r="H237" s="44"/>
      <c r="I237" s="45"/>
      <c r="J237" s="46"/>
      <c r="K237" s="47"/>
      <c r="L237" s="48"/>
      <c r="M237" s="49"/>
      <c r="N237" s="50"/>
    </row>
    <row r="238" spans="1:14" ht="39.75" customHeight="1">
      <c r="A238" s="29">
        <f t="shared" si="0"/>
        <v>225</v>
      </c>
      <c r="B238" s="30"/>
      <c r="C238" s="31"/>
      <c r="D238" s="32"/>
      <c r="E238" s="33"/>
      <c r="F238" s="34"/>
      <c r="G238" s="35"/>
      <c r="H238" s="33"/>
      <c r="I238" s="34"/>
      <c r="J238" s="35"/>
      <c r="K238" s="36"/>
      <c r="L238" s="37"/>
      <c r="M238" s="38"/>
      <c r="N238" s="39"/>
    </row>
    <row r="239" spans="1:14" ht="39.75" customHeight="1">
      <c r="A239" s="29">
        <f t="shared" si="0"/>
        <v>226</v>
      </c>
      <c r="B239" s="40"/>
      <c r="C239" s="41"/>
      <c r="D239" s="42"/>
      <c r="E239" s="43"/>
      <c r="F239" s="43"/>
      <c r="G239" s="43"/>
      <c r="H239" s="44"/>
      <c r="I239" s="45"/>
      <c r="J239" s="46"/>
      <c r="K239" s="47"/>
      <c r="L239" s="48"/>
      <c r="M239" s="49"/>
      <c r="N239" s="50"/>
    </row>
    <row r="240" spans="1:14" ht="39.75" customHeight="1">
      <c r="A240" s="29">
        <f t="shared" si="0"/>
        <v>227</v>
      </c>
      <c r="B240" s="30"/>
      <c r="C240" s="31"/>
      <c r="D240" s="32"/>
      <c r="E240" s="33"/>
      <c r="F240" s="34"/>
      <c r="G240" s="35"/>
      <c r="H240" s="33"/>
      <c r="I240" s="34"/>
      <c r="J240" s="35"/>
      <c r="K240" s="36"/>
      <c r="L240" s="37"/>
      <c r="M240" s="38"/>
      <c r="N240" s="39"/>
    </row>
    <row r="241" spans="1:14" ht="39.75" customHeight="1">
      <c r="A241" s="29">
        <f t="shared" si="0"/>
        <v>228</v>
      </c>
      <c r="B241" s="40"/>
      <c r="C241" s="41"/>
      <c r="D241" s="42"/>
      <c r="E241" s="43"/>
      <c r="F241" s="43"/>
      <c r="G241" s="43"/>
      <c r="H241" s="44"/>
      <c r="I241" s="45"/>
      <c r="J241" s="46"/>
      <c r="K241" s="47"/>
      <c r="L241" s="48"/>
      <c r="M241" s="49"/>
      <c r="N241" s="50"/>
    </row>
    <row r="242" spans="1:14" ht="39.75" customHeight="1">
      <c r="A242" s="29">
        <f t="shared" si="0"/>
        <v>229</v>
      </c>
      <c r="B242" s="30"/>
      <c r="C242" s="31"/>
      <c r="D242" s="32"/>
      <c r="E242" s="51"/>
      <c r="F242" s="51"/>
      <c r="G242" s="51"/>
      <c r="H242" s="33"/>
      <c r="I242" s="34"/>
      <c r="J242" s="35"/>
      <c r="K242" s="36"/>
      <c r="L242" s="37"/>
      <c r="M242" s="38"/>
      <c r="N242" s="39"/>
    </row>
    <row r="243" spans="1:14" ht="39.75" customHeight="1">
      <c r="A243" s="29">
        <f t="shared" si="0"/>
        <v>230</v>
      </c>
      <c r="B243" s="40"/>
      <c r="C243" s="41"/>
      <c r="D243" s="42"/>
      <c r="E243" s="43"/>
      <c r="F243" s="43"/>
      <c r="G243" s="43"/>
      <c r="H243" s="44"/>
      <c r="I243" s="45"/>
      <c r="J243" s="46"/>
      <c r="K243" s="47"/>
      <c r="L243" s="48"/>
      <c r="M243" s="49"/>
      <c r="N243" s="50"/>
    </row>
    <row r="244" spans="1:14" ht="39.75" customHeight="1">
      <c r="A244" s="29">
        <f t="shared" si="0"/>
        <v>231</v>
      </c>
      <c r="B244" s="30"/>
      <c r="C244" s="31"/>
      <c r="D244" s="32"/>
      <c r="E244" s="33"/>
      <c r="F244" s="34"/>
      <c r="G244" s="35"/>
      <c r="H244" s="33"/>
      <c r="I244" s="34"/>
      <c r="J244" s="35"/>
      <c r="K244" s="36"/>
      <c r="L244" s="37"/>
      <c r="M244" s="38"/>
      <c r="N244" s="39"/>
    </row>
    <row r="245" spans="1:14" ht="39.75" customHeight="1">
      <c r="A245" s="29">
        <f t="shared" si="0"/>
        <v>232</v>
      </c>
      <c r="B245" s="40"/>
      <c r="C245" s="41"/>
      <c r="D245" s="42"/>
      <c r="E245" s="43"/>
      <c r="F245" s="43"/>
      <c r="G245" s="43"/>
      <c r="H245" s="44"/>
      <c r="I245" s="45"/>
      <c r="J245" s="46"/>
      <c r="K245" s="47"/>
      <c r="L245" s="48"/>
      <c r="M245" s="49"/>
      <c r="N245" s="50"/>
    </row>
    <row r="246" spans="1:14" ht="39.75" customHeight="1">
      <c r="A246" s="29">
        <f t="shared" si="0"/>
        <v>233</v>
      </c>
      <c r="B246" s="30"/>
      <c r="C246" s="31"/>
      <c r="D246" s="32"/>
      <c r="E246" s="33"/>
      <c r="F246" s="34"/>
      <c r="G246" s="35"/>
      <c r="H246" s="33"/>
      <c r="I246" s="34"/>
      <c r="J246" s="35"/>
      <c r="K246" s="36"/>
      <c r="L246" s="37"/>
      <c r="M246" s="38"/>
      <c r="N246" s="39"/>
    </row>
    <row r="247" spans="1:14" ht="39.75" customHeight="1">
      <c r="A247" s="29">
        <f t="shared" si="0"/>
        <v>234</v>
      </c>
      <c r="B247" s="40"/>
      <c r="C247" s="41"/>
      <c r="D247" s="42"/>
      <c r="E247" s="43"/>
      <c r="F247" s="43"/>
      <c r="G247" s="43"/>
      <c r="H247" s="44"/>
      <c r="I247" s="45"/>
      <c r="J247" s="46"/>
      <c r="K247" s="47"/>
      <c r="L247" s="48"/>
      <c r="M247" s="49"/>
      <c r="N247" s="50"/>
    </row>
    <row r="248" spans="1:14" ht="39.75" customHeight="1">
      <c r="A248" s="29">
        <f t="shared" si="0"/>
        <v>235</v>
      </c>
      <c r="B248" s="30"/>
      <c r="C248" s="31"/>
      <c r="D248" s="32"/>
      <c r="E248" s="33"/>
      <c r="F248" s="34"/>
      <c r="G248" s="35"/>
      <c r="H248" s="33"/>
      <c r="I248" s="34"/>
      <c r="J248" s="35"/>
      <c r="K248" s="36"/>
      <c r="L248" s="37"/>
      <c r="M248" s="38"/>
      <c r="N248" s="39"/>
    </row>
    <row r="249" spans="1:14" ht="39.75" customHeight="1">
      <c r="A249" s="29">
        <f t="shared" si="0"/>
        <v>236</v>
      </c>
      <c r="B249" s="40"/>
      <c r="C249" s="41"/>
      <c r="D249" s="42"/>
      <c r="E249" s="43"/>
      <c r="F249" s="43"/>
      <c r="G249" s="43"/>
      <c r="H249" s="44"/>
      <c r="I249" s="45"/>
      <c r="J249" s="46"/>
      <c r="K249" s="47"/>
      <c r="L249" s="48"/>
      <c r="M249" s="49"/>
      <c r="N249" s="50"/>
    </row>
    <row r="250" spans="1:14" ht="39.75" customHeight="1">
      <c r="A250" s="29">
        <f t="shared" si="0"/>
        <v>237</v>
      </c>
      <c r="B250" s="30"/>
      <c r="C250" s="31"/>
      <c r="D250" s="32"/>
      <c r="E250" s="33"/>
      <c r="F250" s="34"/>
      <c r="G250" s="35"/>
      <c r="H250" s="33"/>
      <c r="I250" s="34"/>
      <c r="J250" s="35"/>
      <c r="K250" s="36"/>
      <c r="L250" s="37"/>
      <c r="M250" s="38"/>
      <c r="N250" s="39"/>
    </row>
    <row r="251" spans="1:14" ht="39.75" customHeight="1">
      <c r="A251" s="29">
        <f t="shared" si="0"/>
        <v>238</v>
      </c>
      <c r="B251" s="40"/>
      <c r="C251" s="41"/>
      <c r="D251" s="42"/>
      <c r="E251" s="43"/>
      <c r="F251" s="43"/>
      <c r="G251" s="43"/>
      <c r="H251" s="44"/>
      <c r="I251" s="45"/>
      <c r="J251" s="46"/>
      <c r="K251" s="47"/>
      <c r="L251" s="48"/>
      <c r="M251" s="49"/>
      <c r="N251" s="50"/>
    </row>
    <row r="252" spans="1:14" ht="39.75" customHeight="1">
      <c r="A252" s="29">
        <f t="shared" si="0"/>
        <v>239</v>
      </c>
      <c r="B252" s="30"/>
      <c r="C252" s="31"/>
      <c r="D252" s="32"/>
      <c r="E252" s="51"/>
      <c r="F252" s="51"/>
      <c r="G252" s="51"/>
      <c r="H252" s="33"/>
      <c r="I252" s="34"/>
      <c r="J252" s="35"/>
      <c r="K252" s="36"/>
      <c r="L252" s="37"/>
      <c r="M252" s="38"/>
      <c r="N252" s="39"/>
    </row>
    <row r="253" spans="1:14" ht="39.75" customHeight="1">
      <c r="A253" s="29">
        <f t="shared" si="0"/>
        <v>240</v>
      </c>
      <c r="B253" s="40"/>
      <c r="C253" s="41"/>
      <c r="D253" s="42"/>
      <c r="E253" s="43"/>
      <c r="F253" s="43"/>
      <c r="G253" s="43"/>
      <c r="H253" s="44"/>
      <c r="I253" s="45"/>
      <c r="J253" s="46"/>
      <c r="K253" s="47"/>
      <c r="L253" s="48"/>
      <c r="M253" s="49"/>
      <c r="N253" s="50"/>
    </row>
    <row r="254" spans="1:14" ht="39.75" customHeight="1">
      <c r="A254" s="29">
        <f t="shared" si="0"/>
        <v>241</v>
      </c>
      <c r="B254" s="30"/>
      <c r="C254" s="31"/>
      <c r="D254" s="32"/>
      <c r="E254" s="33"/>
      <c r="F254" s="34"/>
      <c r="G254" s="35"/>
      <c r="H254" s="33"/>
      <c r="I254" s="34"/>
      <c r="J254" s="35"/>
      <c r="K254" s="36"/>
      <c r="L254" s="37"/>
      <c r="M254" s="38"/>
      <c r="N254" s="39"/>
    </row>
    <row r="255" spans="1:14" ht="39.75" customHeight="1">
      <c r="A255" s="29">
        <f t="shared" si="0"/>
        <v>242</v>
      </c>
      <c r="B255" s="40"/>
      <c r="C255" s="41"/>
      <c r="D255" s="42"/>
      <c r="E255" s="43"/>
      <c r="F255" s="43"/>
      <c r="G255" s="43"/>
      <c r="H255" s="44"/>
      <c r="I255" s="45"/>
      <c r="J255" s="46"/>
      <c r="K255" s="47"/>
      <c r="L255" s="48"/>
      <c r="M255" s="49"/>
      <c r="N255" s="50"/>
    </row>
    <row r="256" spans="1:14" ht="39.75" customHeight="1">
      <c r="A256" s="29">
        <f t="shared" si="0"/>
        <v>243</v>
      </c>
      <c r="B256" s="30"/>
      <c r="C256" s="31"/>
      <c r="D256" s="32"/>
      <c r="E256" s="33"/>
      <c r="F256" s="34"/>
      <c r="G256" s="35"/>
      <c r="H256" s="33"/>
      <c r="I256" s="34"/>
      <c r="J256" s="35"/>
      <c r="K256" s="36"/>
      <c r="L256" s="37"/>
      <c r="M256" s="38"/>
      <c r="N256" s="39"/>
    </row>
    <row r="257" spans="1:14" ht="39.75" customHeight="1">
      <c r="A257" s="29">
        <f t="shared" si="0"/>
        <v>244</v>
      </c>
      <c r="B257" s="40"/>
      <c r="C257" s="41"/>
      <c r="D257" s="42"/>
      <c r="E257" s="43"/>
      <c r="F257" s="43"/>
      <c r="G257" s="43"/>
      <c r="H257" s="44"/>
      <c r="I257" s="45"/>
      <c r="J257" s="46"/>
      <c r="K257" s="47"/>
      <c r="L257" s="48"/>
      <c r="M257" s="49"/>
      <c r="N257" s="50"/>
    </row>
    <row r="258" spans="1:14" ht="39.75" customHeight="1">
      <c r="A258" s="29">
        <f t="shared" si="0"/>
        <v>245</v>
      </c>
      <c r="B258" s="30"/>
      <c r="C258" s="31"/>
      <c r="D258" s="32"/>
      <c r="E258" s="33"/>
      <c r="F258" s="34"/>
      <c r="G258" s="35"/>
      <c r="H258" s="33"/>
      <c r="I258" s="34"/>
      <c r="J258" s="35"/>
      <c r="K258" s="36"/>
      <c r="L258" s="37"/>
      <c r="M258" s="38"/>
      <c r="N258" s="39"/>
    </row>
    <row r="259" spans="1:14" ht="39.75" customHeight="1">
      <c r="A259" s="29">
        <f t="shared" si="0"/>
        <v>246</v>
      </c>
      <c r="B259" s="40"/>
      <c r="C259" s="41"/>
      <c r="D259" s="42"/>
      <c r="E259" s="43"/>
      <c r="F259" s="43"/>
      <c r="G259" s="43"/>
      <c r="H259" s="44"/>
      <c r="I259" s="45"/>
      <c r="J259" s="46"/>
      <c r="K259" s="47"/>
      <c r="L259" s="48"/>
      <c r="M259" s="49"/>
      <c r="N259" s="50"/>
    </row>
    <row r="260" spans="1:14" ht="39.75" customHeight="1">
      <c r="A260" s="29">
        <f t="shared" si="0"/>
        <v>247</v>
      </c>
      <c r="B260" s="30"/>
      <c r="C260" s="31"/>
      <c r="D260" s="32"/>
      <c r="E260" s="33"/>
      <c r="F260" s="34"/>
      <c r="G260" s="35"/>
      <c r="H260" s="33"/>
      <c r="I260" s="34"/>
      <c r="J260" s="35"/>
      <c r="K260" s="36"/>
      <c r="L260" s="37"/>
      <c r="M260" s="38"/>
      <c r="N260" s="39"/>
    </row>
    <row r="261" spans="1:14" ht="39.75" customHeight="1">
      <c r="A261" s="29">
        <f t="shared" si="0"/>
        <v>248</v>
      </c>
      <c r="B261" s="40"/>
      <c r="C261" s="41"/>
      <c r="D261" s="42"/>
      <c r="E261" s="43"/>
      <c r="F261" s="43"/>
      <c r="G261" s="43"/>
      <c r="H261" s="44"/>
      <c r="I261" s="45"/>
      <c r="J261" s="46"/>
      <c r="K261" s="47"/>
      <c r="L261" s="48"/>
      <c r="M261" s="49"/>
      <c r="N261" s="50"/>
    </row>
    <row r="262" spans="1:14" ht="39.75" customHeight="1">
      <c r="A262" s="29">
        <f t="shared" si="0"/>
        <v>249</v>
      </c>
      <c r="B262" s="30"/>
      <c r="C262" s="31"/>
      <c r="D262" s="32"/>
      <c r="E262" s="51"/>
      <c r="F262" s="51"/>
      <c r="G262" s="51"/>
      <c r="H262" s="33"/>
      <c r="I262" s="34"/>
      <c r="J262" s="35"/>
      <c r="K262" s="36"/>
      <c r="L262" s="37"/>
      <c r="M262" s="38"/>
      <c r="N262" s="39"/>
    </row>
    <row r="263" spans="1:14" ht="39.75" customHeight="1">
      <c r="A263" s="29">
        <f t="shared" si="0"/>
        <v>250</v>
      </c>
      <c r="B263" s="40"/>
      <c r="C263" s="41"/>
      <c r="D263" s="42"/>
      <c r="E263" s="43"/>
      <c r="F263" s="43"/>
      <c r="G263" s="43"/>
      <c r="H263" s="44"/>
      <c r="I263" s="45"/>
      <c r="J263" s="46"/>
      <c r="K263" s="47"/>
      <c r="L263" s="48"/>
      <c r="M263" s="49"/>
      <c r="N263" s="50"/>
    </row>
    <row r="264" spans="1:14" ht="39.75" customHeight="1">
      <c r="A264" s="29">
        <f t="shared" si="0"/>
        <v>251</v>
      </c>
      <c r="B264" s="30"/>
      <c r="C264" s="31"/>
      <c r="D264" s="32"/>
      <c r="E264" s="33"/>
      <c r="F264" s="34"/>
      <c r="G264" s="35"/>
      <c r="H264" s="33"/>
      <c r="I264" s="34"/>
      <c r="J264" s="35"/>
      <c r="K264" s="36"/>
      <c r="L264" s="37"/>
      <c r="M264" s="38"/>
      <c r="N264" s="39"/>
    </row>
    <row r="265" spans="1:14" ht="39.75" customHeight="1">
      <c r="A265" s="29">
        <f t="shared" si="0"/>
        <v>252</v>
      </c>
      <c r="B265" s="40"/>
      <c r="C265" s="41"/>
      <c r="D265" s="42"/>
      <c r="E265" s="43"/>
      <c r="F265" s="43"/>
      <c r="G265" s="43"/>
      <c r="H265" s="44"/>
      <c r="I265" s="45"/>
      <c r="J265" s="46"/>
      <c r="K265" s="47"/>
      <c r="L265" s="48"/>
      <c r="M265" s="49"/>
      <c r="N265" s="50"/>
    </row>
    <row r="266" spans="1:14" ht="39.75" customHeight="1">
      <c r="A266" s="29">
        <f t="shared" si="0"/>
        <v>253</v>
      </c>
      <c r="B266" s="30"/>
      <c r="C266" s="31"/>
      <c r="D266" s="32"/>
      <c r="E266" s="33"/>
      <c r="F266" s="34"/>
      <c r="G266" s="35"/>
      <c r="H266" s="33"/>
      <c r="I266" s="34"/>
      <c r="J266" s="35"/>
      <c r="K266" s="36"/>
      <c r="L266" s="37"/>
      <c r="M266" s="38"/>
      <c r="N266" s="39"/>
    </row>
    <row r="267" spans="1:14" ht="39.75" customHeight="1">
      <c r="A267" s="29">
        <f t="shared" si="0"/>
        <v>254</v>
      </c>
      <c r="B267" s="40"/>
      <c r="C267" s="41"/>
      <c r="D267" s="42"/>
      <c r="E267" s="43"/>
      <c r="F267" s="43"/>
      <c r="G267" s="43"/>
      <c r="H267" s="44"/>
      <c r="I267" s="45"/>
      <c r="J267" s="46"/>
      <c r="K267" s="47"/>
      <c r="L267" s="48"/>
      <c r="M267" s="49"/>
      <c r="N267" s="50"/>
    </row>
    <row r="268" spans="1:14" ht="39.75" customHeight="1">
      <c r="A268" s="29">
        <f t="shared" si="0"/>
        <v>255</v>
      </c>
      <c r="B268" s="30"/>
      <c r="C268" s="31"/>
      <c r="D268" s="32"/>
      <c r="E268" s="33"/>
      <c r="F268" s="34"/>
      <c r="G268" s="35"/>
      <c r="H268" s="33"/>
      <c r="I268" s="34"/>
      <c r="J268" s="35"/>
      <c r="K268" s="36"/>
      <c r="L268" s="37"/>
      <c r="M268" s="38"/>
      <c r="N268" s="39"/>
    </row>
    <row r="269" spans="1:14" ht="39.75" customHeight="1">
      <c r="A269" s="29">
        <f t="shared" ref="A269:A523" si="1">ROW(A256)</f>
        <v>256</v>
      </c>
      <c r="B269" s="40"/>
      <c r="C269" s="41"/>
      <c r="D269" s="42"/>
      <c r="E269" s="43"/>
      <c r="F269" s="43"/>
      <c r="G269" s="43"/>
      <c r="H269" s="44"/>
      <c r="I269" s="45"/>
      <c r="J269" s="46"/>
      <c r="K269" s="47"/>
      <c r="L269" s="48"/>
      <c r="M269" s="49"/>
      <c r="N269" s="50"/>
    </row>
    <row r="270" spans="1:14" ht="39.75" customHeight="1">
      <c r="A270" s="29">
        <f t="shared" si="1"/>
        <v>257</v>
      </c>
      <c r="B270" s="30"/>
      <c r="C270" s="31"/>
      <c r="D270" s="32"/>
      <c r="E270" s="33"/>
      <c r="F270" s="34"/>
      <c r="G270" s="35"/>
      <c r="H270" s="33"/>
      <c r="I270" s="34"/>
      <c r="J270" s="35"/>
      <c r="K270" s="36"/>
      <c r="L270" s="37"/>
      <c r="M270" s="38"/>
      <c r="N270" s="39"/>
    </row>
    <row r="271" spans="1:14" ht="39.75" customHeight="1">
      <c r="A271" s="29">
        <f t="shared" si="1"/>
        <v>258</v>
      </c>
      <c r="B271" s="40"/>
      <c r="C271" s="41"/>
      <c r="D271" s="42"/>
      <c r="E271" s="43"/>
      <c r="F271" s="43"/>
      <c r="G271" s="43"/>
      <c r="H271" s="44"/>
      <c r="I271" s="45"/>
      <c r="J271" s="46"/>
      <c r="K271" s="47"/>
      <c r="L271" s="48"/>
      <c r="M271" s="49"/>
      <c r="N271" s="50"/>
    </row>
    <row r="272" spans="1:14" ht="39.75" customHeight="1">
      <c r="A272" s="29">
        <f t="shared" si="1"/>
        <v>259</v>
      </c>
      <c r="B272" s="30"/>
      <c r="C272" s="31"/>
      <c r="D272" s="32"/>
      <c r="E272" s="51"/>
      <c r="F272" s="51"/>
      <c r="G272" s="51"/>
      <c r="H272" s="33"/>
      <c r="I272" s="34"/>
      <c r="J272" s="35"/>
      <c r="K272" s="36"/>
      <c r="L272" s="37"/>
      <c r="M272" s="38"/>
      <c r="N272" s="39"/>
    </row>
    <row r="273" spans="1:14" ht="39.75" customHeight="1">
      <c r="A273" s="29">
        <f t="shared" si="1"/>
        <v>260</v>
      </c>
      <c r="B273" s="40"/>
      <c r="C273" s="41"/>
      <c r="D273" s="42"/>
      <c r="E273" s="43"/>
      <c r="F273" s="43"/>
      <c r="G273" s="43"/>
      <c r="H273" s="44"/>
      <c r="I273" s="45"/>
      <c r="J273" s="46"/>
      <c r="K273" s="47"/>
      <c r="L273" s="48"/>
      <c r="M273" s="49"/>
      <c r="N273" s="50"/>
    </row>
    <row r="274" spans="1:14" ht="39.75" customHeight="1">
      <c r="A274" s="29">
        <f t="shared" si="1"/>
        <v>261</v>
      </c>
      <c r="B274" s="30"/>
      <c r="C274" s="31"/>
      <c r="D274" s="32"/>
      <c r="E274" s="33"/>
      <c r="F274" s="34"/>
      <c r="G274" s="35"/>
      <c r="H274" s="33"/>
      <c r="I274" s="34"/>
      <c r="J274" s="35"/>
      <c r="K274" s="36"/>
      <c r="L274" s="37"/>
      <c r="M274" s="38"/>
      <c r="N274" s="39"/>
    </row>
    <row r="275" spans="1:14" ht="39.75" customHeight="1">
      <c r="A275" s="29">
        <f t="shared" si="1"/>
        <v>262</v>
      </c>
      <c r="B275" s="40"/>
      <c r="C275" s="41"/>
      <c r="D275" s="42"/>
      <c r="E275" s="43"/>
      <c r="F275" s="43"/>
      <c r="G275" s="43"/>
      <c r="H275" s="44"/>
      <c r="I275" s="45"/>
      <c r="J275" s="46"/>
      <c r="K275" s="47"/>
      <c r="L275" s="48"/>
      <c r="M275" s="49"/>
      <c r="N275" s="50"/>
    </row>
    <row r="276" spans="1:14" ht="39.75" customHeight="1">
      <c r="A276" s="29">
        <f t="shared" si="1"/>
        <v>263</v>
      </c>
      <c r="B276" s="30"/>
      <c r="C276" s="31"/>
      <c r="D276" s="32"/>
      <c r="E276" s="33"/>
      <c r="F276" s="34"/>
      <c r="G276" s="35"/>
      <c r="H276" s="33"/>
      <c r="I276" s="34"/>
      <c r="J276" s="35"/>
      <c r="K276" s="36"/>
      <c r="L276" s="37"/>
      <c r="M276" s="38"/>
      <c r="N276" s="39"/>
    </row>
    <row r="277" spans="1:14" ht="39.75" customHeight="1">
      <c r="A277" s="29">
        <f t="shared" si="1"/>
        <v>264</v>
      </c>
      <c r="B277" s="40"/>
      <c r="C277" s="41"/>
      <c r="D277" s="42"/>
      <c r="E277" s="43"/>
      <c r="F277" s="43"/>
      <c r="G277" s="43"/>
      <c r="H277" s="44"/>
      <c r="I277" s="45"/>
      <c r="J277" s="46"/>
      <c r="K277" s="47"/>
      <c r="L277" s="48"/>
      <c r="M277" s="49"/>
      <c r="N277" s="50"/>
    </row>
    <row r="278" spans="1:14" ht="39.75" customHeight="1">
      <c r="A278" s="29">
        <f t="shared" si="1"/>
        <v>265</v>
      </c>
      <c r="B278" s="30"/>
      <c r="C278" s="31"/>
      <c r="D278" s="32"/>
      <c r="E278" s="33"/>
      <c r="F278" s="34"/>
      <c r="G278" s="35"/>
      <c r="H278" s="33"/>
      <c r="I278" s="34"/>
      <c r="J278" s="35"/>
      <c r="K278" s="36"/>
      <c r="L278" s="37"/>
      <c r="M278" s="38"/>
      <c r="N278" s="39"/>
    </row>
    <row r="279" spans="1:14" ht="39.75" customHeight="1">
      <c r="A279" s="29">
        <f t="shared" si="1"/>
        <v>266</v>
      </c>
      <c r="B279" s="40"/>
      <c r="C279" s="41"/>
      <c r="D279" s="42"/>
      <c r="E279" s="43"/>
      <c r="F279" s="43"/>
      <c r="G279" s="43"/>
      <c r="H279" s="44"/>
      <c r="I279" s="45"/>
      <c r="J279" s="46"/>
      <c r="K279" s="47"/>
      <c r="L279" s="48"/>
      <c r="M279" s="49"/>
      <c r="N279" s="50"/>
    </row>
    <row r="280" spans="1:14" ht="39.75" customHeight="1">
      <c r="A280" s="29">
        <f t="shared" si="1"/>
        <v>267</v>
      </c>
      <c r="B280" s="30"/>
      <c r="C280" s="31"/>
      <c r="D280" s="32"/>
      <c r="E280" s="33"/>
      <c r="F280" s="34"/>
      <c r="G280" s="35"/>
      <c r="H280" s="33"/>
      <c r="I280" s="34"/>
      <c r="J280" s="35"/>
      <c r="K280" s="36"/>
      <c r="L280" s="37"/>
      <c r="M280" s="38"/>
      <c r="N280" s="39"/>
    </row>
    <row r="281" spans="1:14" ht="39.75" customHeight="1">
      <c r="A281" s="29">
        <f t="shared" si="1"/>
        <v>268</v>
      </c>
      <c r="B281" s="40"/>
      <c r="C281" s="41"/>
      <c r="D281" s="42"/>
      <c r="E281" s="43"/>
      <c r="F281" s="43"/>
      <c r="G281" s="43"/>
      <c r="H281" s="44"/>
      <c r="I281" s="45"/>
      <c r="J281" s="46"/>
      <c r="K281" s="47"/>
      <c r="L281" s="48"/>
      <c r="M281" s="49"/>
      <c r="N281" s="50"/>
    </row>
    <row r="282" spans="1:14" ht="39.75" customHeight="1">
      <c r="A282" s="29">
        <f t="shared" si="1"/>
        <v>269</v>
      </c>
      <c r="B282" s="30"/>
      <c r="C282" s="31"/>
      <c r="D282" s="32"/>
      <c r="E282" s="51"/>
      <c r="F282" s="51"/>
      <c r="G282" s="51"/>
      <c r="H282" s="33"/>
      <c r="I282" s="34"/>
      <c r="J282" s="35"/>
      <c r="K282" s="36"/>
      <c r="L282" s="37"/>
      <c r="M282" s="38"/>
      <c r="N282" s="39"/>
    </row>
    <row r="283" spans="1:14" ht="39.75" customHeight="1">
      <c r="A283" s="29">
        <f t="shared" si="1"/>
        <v>270</v>
      </c>
      <c r="B283" s="40"/>
      <c r="C283" s="41"/>
      <c r="D283" s="42"/>
      <c r="E283" s="43"/>
      <c r="F283" s="43"/>
      <c r="G283" s="43"/>
      <c r="H283" s="44"/>
      <c r="I283" s="45"/>
      <c r="J283" s="46"/>
      <c r="K283" s="47"/>
      <c r="L283" s="48"/>
      <c r="M283" s="49"/>
      <c r="N283" s="50"/>
    </row>
    <row r="284" spans="1:14" ht="39.75" customHeight="1">
      <c r="A284" s="29">
        <f t="shared" si="1"/>
        <v>271</v>
      </c>
      <c r="B284" s="30"/>
      <c r="C284" s="31"/>
      <c r="D284" s="32"/>
      <c r="E284" s="33"/>
      <c r="F284" s="34"/>
      <c r="G284" s="35"/>
      <c r="H284" s="33"/>
      <c r="I284" s="34"/>
      <c r="J284" s="35"/>
      <c r="K284" s="36"/>
      <c r="L284" s="37"/>
      <c r="M284" s="38"/>
      <c r="N284" s="39"/>
    </row>
    <row r="285" spans="1:14" ht="39.75" customHeight="1">
      <c r="A285" s="29">
        <f t="shared" si="1"/>
        <v>272</v>
      </c>
      <c r="B285" s="40"/>
      <c r="C285" s="41"/>
      <c r="D285" s="42"/>
      <c r="E285" s="43"/>
      <c r="F285" s="43"/>
      <c r="G285" s="43"/>
      <c r="H285" s="44"/>
      <c r="I285" s="45"/>
      <c r="J285" s="46"/>
      <c r="K285" s="47"/>
      <c r="L285" s="48"/>
      <c r="M285" s="49"/>
      <c r="N285" s="50"/>
    </row>
    <row r="286" spans="1:14" ht="39.75" customHeight="1">
      <c r="A286" s="29">
        <f t="shared" si="1"/>
        <v>273</v>
      </c>
      <c r="B286" s="30"/>
      <c r="C286" s="31"/>
      <c r="D286" s="32"/>
      <c r="E286" s="33"/>
      <c r="F286" s="34"/>
      <c r="G286" s="35"/>
      <c r="H286" s="33"/>
      <c r="I286" s="34"/>
      <c r="J286" s="35"/>
      <c r="K286" s="36"/>
      <c r="L286" s="37"/>
      <c r="M286" s="38"/>
      <c r="N286" s="39"/>
    </row>
    <row r="287" spans="1:14" ht="39.75" customHeight="1">
      <c r="A287" s="29">
        <f t="shared" si="1"/>
        <v>274</v>
      </c>
      <c r="B287" s="40"/>
      <c r="C287" s="41"/>
      <c r="D287" s="42"/>
      <c r="E287" s="43"/>
      <c r="F287" s="43"/>
      <c r="G287" s="43"/>
      <c r="H287" s="44"/>
      <c r="I287" s="45"/>
      <c r="J287" s="46"/>
      <c r="K287" s="47"/>
      <c r="L287" s="48"/>
      <c r="M287" s="49"/>
      <c r="N287" s="50"/>
    </row>
    <row r="288" spans="1:14" ht="39.75" customHeight="1">
      <c r="A288" s="29">
        <f t="shared" si="1"/>
        <v>275</v>
      </c>
      <c r="B288" s="30"/>
      <c r="C288" s="31"/>
      <c r="D288" s="32"/>
      <c r="E288" s="33"/>
      <c r="F288" s="34"/>
      <c r="G288" s="35"/>
      <c r="H288" s="33"/>
      <c r="I288" s="34"/>
      <c r="J288" s="35"/>
      <c r="K288" s="36"/>
      <c r="L288" s="37"/>
      <c r="M288" s="38"/>
      <c r="N288" s="39"/>
    </row>
    <row r="289" spans="1:14" ht="39.75" customHeight="1">
      <c r="A289" s="29">
        <f t="shared" si="1"/>
        <v>276</v>
      </c>
      <c r="B289" s="40"/>
      <c r="C289" s="41"/>
      <c r="D289" s="42"/>
      <c r="E289" s="43"/>
      <c r="F289" s="43"/>
      <c r="G289" s="43"/>
      <c r="H289" s="44"/>
      <c r="I289" s="45"/>
      <c r="J289" s="46"/>
      <c r="K289" s="47"/>
      <c r="L289" s="48"/>
      <c r="M289" s="49"/>
      <c r="N289" s="50"/>
    </row>
    <row r="290" spans="1:14" ht="39.75" customHeight="1">
      <c r="A290" s="29">
        <f t="shared" si="1"/>
        <v>277</v>
      </c>
      <c r="B290" s="30"/>
      <c r="C290" s="31"/>
      <c r="D290" s="32"/>
      <c r="E290" s="33"/>
      <c r="F290" s="34"/>
      <c r="G290" s="35"/>
      <c r="H290" s="33"/>
      <c r="I290" s="34"/>
      <c r="J290" s="35"/>
      <c r="K290" s="36"/>
      <c r="L290" s="37"/>
      <c r="M290" s="38"/>
      <c r="N290" s="39"/>
    </row>
    <row r="291" spans="1:14" ht="39.75" customHeight="1">
      <c r="A291" s="29">
        <f t="shared" si="1"/>
        <v>278</v>
      </c>
      <c r="B291" s="40"/>
      <c r="C291" s="41"/>
      <c r="D291" s="42"/>
      <c r="E291" s="43"/>
      <c r="F291" s="43"/>
      <c r="G291" s="43"/>
      <c r="H291" s="44"/>
      <c r="I291" s="45"/>
      <c r="J291" s="46"/>
      <c r="K291" s="47"/>
      <c r="L291" s="48"/>
      <c r="M291" s="49"/>
      <c r="N291" s="50"/>
    </row>
    <row r="292" spans="1:14" ht="39.75" customHeight="1">
      <c r="A292" s="29">
        <f t="shared" si="1"/>
        <v>279</v>
      </c>
      <c r="B292" s="30"/>
      <c r="C292" s="31"/>
      <c r="D292" s="32"/>
      <c r="E292" s="51"/>
      <c r="F292" s="51"/>
      <c r="G292" s="51"/>
      <c r="H292" s="33"/>
      <c r="I292" s="34"/>
      <c r="J292" s="35"/>
      <c r="K292" s="36"/>
      <c r="L292" s="37"/>
      <c r="M292" s="38"/>
      <c r="N292" s="39"/>
    </row>
    <row r="293" spans="1:14" ht="39.75" customHeight="1">
      <c r="A293" s="29">
        <f t="shared" si="1"/>
        <v>280</v>
      </c>
      <c r="B293" s="40"/>
      <c r="C293" s="41"/>
      <c r="D293" s="42"/>
      <c r="E293" s="43"/>
      <c r="F293" s="43"/>
      <c r="G293" s="43"/>
      <c r="H293" s="44"/>
      <c r="I293" s="45"/>
      <c r="J293" s="46"/>
      <c r="K293" s="47"/>
      <c r="L293" s="48"/>
      <c r="M293" s="49"/>
      <c r="N293" s="50"/>
    </row>
    <row r="294" spans="1:14" ht="39.75" customHeight="1">
      <c r="A294" s="29">
        <f t="shared" si="1"/>
        <v>281</v>
      </c>
      <c r="B294" s="30"/>
      <c r="C294" s="31"/>
      <c r="D294" s="32"/>
      <c r="E294" s="33"/>
      <c r="F294" s="34"/>
      <c r="G294" s="35"/>
      <c r="H294" s="33"/>
      <c r="I294" s="34"/>
      <c r="J294" s="35"/>
      <c r="K294" s="36"/>
      <c r="L294" s="37"/>
      <c r="M294" s="38"/>
      <c r="N294" s="39"/>
    </row>
    <row r="295" spans="1:14" ht="39.75" customHeight="1">
      <c r="A295" s="29">
        <f t="shared" si="1"/>
        <v>282</v>
      </c>
      <c r="B295" s="40"/>
      <c r="C295" s="41"/>
      <c r="D295" s="42"/>
      <c r="E295" s="43"/>
      <c r="F295" s="43"/>
      <c r="G295" s="43"/>
      <c r="H295" s="44"/>
      <c r="I295" s="45"/>
      <c r="J295" s="46"/>
      <c r="K295" s="47"/>
      <c r="L295" s="48"/>
      <c r="M295" s="49"/>
      <c r="N295" s="50"/>
    </row>
    <row r="296" spans="1:14" ht="39.75" customHeight="1">
      <c r="A296" s="29">
        <f t="shared" si="1"/>
        <v>283</v>
      </c>
      <c r="B296" s="30"/>
      <c r="C296" s="31"/>
      <c r="D296" s="32"/>
      <c r="E296" s="33"/>
      <c r="F296" s="34"/>
      <c r="G296" s="35"/>
      <c r="H296" s="33"/>
      <c r="I296" s="34"/>
      <c r="J296" s="35"/>
      <c r="K296" s="36"/>
      <c r="L296" s="37"/>
      <c r="M296" s="38"/>
      <c r="N296" s="39"/>
    </row>
    <row r="297" spans="1:14" ht="39.75" customHeight="1">
      <c r="A297" s="29">
        <f t="shared" si="1"/>
        <v>284</v>
      </c>
      <c r="B297" s="40"/>
      <c r="C297" s="41"/>
      <c r="D297" s="42"/>
      <c r="E297" s="43"/>
      <c r="F297" s="43"/>
      <c r="G297" s="43"/>
      <c r="H297" s="44"/>
      <c r="I297" s="45"/>
      <c r="J297" s="46"/>
      <c r="K297" s="47"/>
      <c r="L297" s="48"/>
      <c r="M297" s="49"/>
      <c r="N297" s="50"/>
    </row>
    <row r="298" spans="1:14" ht="39.75" customHeight="1">
      <c r="A298" s="29">
        <f t="shared" si="1"/>
        <v>285</v>
      </c>
      <c r="B298" s="30"/>
      <c r="C298" s="31"/>
      <c r="D298" s="32"/>
      <c r="E298" s="33"/>
      <c r="F298" s="34"/>
      <c r="G298" s="35"/>
      <c r="H298" s="33"/>
      <c r="I298" s="34"/>
      <c r="J298" s="35"/>
      <c r="K298" s="36"/>
      <c r="L298" s="37"/>
      <c r="M298" s="38"/>
      <c r="N298" s="39"/>
    </row>
    <row r="299" spans="1:14" ht="39.75" customHeight="1">
      <c r="A299" s="29">
        <f t="shared" si="1"/>
        <v>286</v>
      </c>
      <c r="B299" s="40"/>
      <c r="C299" s="41"/>
      <c r="D299" s="42"/>
      <c r="E299" s="43"/>
      <c r="F299" s="43"/>
      <c r="G299" s="43"/>
      <c r="H299" s="44"/>
      <c r="I299" s="45"/>
      <c r="J299" s="46"/>
      <c r="K299" s="47"/>
      <c r="L299" s="48"/>
      <c r="M299" s="49"/>
      <c r="N299" s="50"/>
    </row>
    <row r="300" spans="1:14" ht="39.75" customHeight="1">
      <c r="A300" s="29">
        <f t="shared" si="1"/>
        <v>287</v>
      </c>
      <c r="B300" s="30"/>
      <c r="C300" s="31"/>
      <c r="D300" s="32"/>
      <c r="E300" s="33"/>
      <c r="F300" s="34"/>
      <c r="G300" s="35"/>
      <c r="H300" s="33"/>
      <c r="I300" s="34"/>
      <c r="J300" s="35"/>
      <c r="K300" s="36"/>
      <c r="L300" s="37"/>
      <c r="M300" s="38"/>
      <c r="N300" s="39"/>
    </row>
    <row r="301" spans="1:14" ht="39.75" customHeight="1">
      <c r="A301" s="29">
        <f t="shared" si="1"/>
        <v>288</v>
      </c>
      <c r="B301" s="40"/>
      <c r="C301" s="41"/>
      <c r="D301" s="42"/>
      <c r="E301" s="43"/>
      <c r="F301" s="43"/>
      <c r="G301" s="43"/>
      <c r="H301" s="44"/>
      <c r="I301" s="45"/>
      <c r="J301" s="46"/>
      <c r="K301" s="47"/>
      <c r="L301" s="48"/>
      <c r="M301" s="49"/>
      <c r="N301" s="50"/>
    </row>
    <row r="302" spans="1:14" ht="39.75" customHeight="1">
      <c r="A302" s="29">
        <f t="shared" si="1"/>
        <v>289</v>
      </c>
      <c r="B302" s="30"/>
      <c r="C302" s="31"/>
      <c r="D302" s="32"/>
      <c r="E302" s="51"/>
      <c r="F302" s="51"/>
      <c r="G302" s="51"/>
      <c r="H302" s="33"/>
      <c r="I302" s="34"/>
      <c r="J302" s="35"/>
      <c r="K302" s="36"/>
      <c r="L302" s="37"/>
      <c r="M302" s="38"/>
      <c r="N302" s="39"/>
    </row>
    <row r="303" spans="1:14" ht="39.75" customHeight="1">
      <c r="A303" s="29">
        <f t="shared" si="1"/>
        <v>290</v>
      </c>
      <c r="B303" s="40"/>
      <c r="C303" s="41"/>
      <c r="D303" s="42"/>
      <c r="E303" s="43"/>
      <c r="F303" s="43"/>
      <c r="G303" s="43"/>
      <c r="H303" s="44"/>
      <c r="I303" s="45"/>
      <c r="J303" s="46"/>
      <c r="K303" s="47"/>
      <c r="L303" s="48"/>
      <c r="M303" s="49"/>
      <c r="N303" s="50"/>
    </row>
    <row r="304" spans="1:14" ht="39.75" customHeight="1">
      <c r="A304" s="29">
        <f t="shared" si="1"/>
        <v>291</v>
      </c>
      <c r="B304" s="30"/>
      <c r="C304" s="31"/>
      <c r="D304" s="32"/>
      <c r="E304" s="33"/>
      <c r="F304" s="34"/>
      <c r="G304" s="35"/>
      <c r="H304" s="33"/>
      <c r="I304" s="34"/>
      <c r="J304" s="35"/>
      <c r="K304" s="36"/>
      <c r="L304" s="37"/>
      <c r="M304" s="38"/>
      <c r="N304" s="39"/>
    </row>
    <row r="305" spans="1:14" ht="39.75" customHeight="1">
      <c r="A305" s="29">
        <f t="shared" si="1"/>
        <v>292</v>
      </c>
      <c r="B305" s="40"/>
      <c r="C305" s="41"/>
      <c r="D305" s="42"/>
      <c r="E305" s="43"/>
      <c r="F305" s="43"/>
      <c r="G305" s="43"/>
      <c r="H305" s="44"/>
      <c r="I305" s="45"/>
      <c r="J305" s="46"/>
      <c r="K305" s="47"/>
      <c r="L305" s="48"/>
      <c r="M305" s="49"/>
      <c r="N305" s="50"/>
    </row>
    <row r="306" spans="1:14" ht="39.75" customHeight="1">
      <c r="A306" s="29">
        <f t="shared" si="1"/>
        <v>293</v>
      </c>
      <c r="B306" s="30"/>
      <c r="C306" s="31"/>
      <c r="D306" s="32"/>
      <c r="E306" s="33"/>
      <c r="F306" s="34"/>
      <c r="G306" s="35"/>
      <c r="H306" s="33"/>
      <c r="I306" s="34"/>
      <c r="J306" s="35"/>
      <c r="K306" s="36"/>
      <c r="L306" s="37"/>
      <c r="M306" s="38"/>
      <c r="N306" s="39"/>
    </row>
    <row r="307" spans="1:14" ht="39.75" customHeight="1">
      <c r="A307" s="29">
        <f t="shared" si="1"/>
        <v>294</v>
      </c>
      <c r="B307" s="40"/>
      <c r="C307" s="41"/>
      <c r="D307" s="42"/>
      <c r="E307" s="43"/>
      <c r="F307" s="43"/>
      <c r="G307" s="43"/>
      <c r="H307" s="44"/>
      <c r="I307" s="45"/>
      <c r="J307" s="46"/>
      <c r="K307" s="47"/>
      <c r="L307" s="48"/>
      <c r="M307" s="49"/>
      <c r="N307" s="50"/>
    </row>
    <row r="308" spans="1:14" ht="39.75" customHeight="1">
      <c r="A308" s="29">
        <f t="shared" si="1"/>
        <v>295</v>
      </c>
      <c r="B308" s="30"/>
      <c r="C308" s="31"/>
      <c r="D308" s="32"/>
      <c r="E308" s="33"/>
      <c r="F308" s="34"/>
      <c r="G308" s="35"/>
      <c r="H308" s="33"/>
      <c r="I308" s="34"/>
      <c r="J308" s="35"/>
      <c r="K308" s="36"/>
      <c r="L308" s="37"/>
      <c r="M308" s="38"/>
      <c r="N308" s="39"/>
    </row>
    <row r="309" spans="1:14" ht="39.75" customHeight="1">
      <c r="A309" s="29">
        <f t="shared" si="1"/>
        <v>296</v>
      </c>
      <c r="B309" s="40"/>
      <c r="C309" s="41"/>
      <c r="D309" s="42"/>
      <c r="E309" s="43"/>
      <c r="F309" s="43"/>
      <c r="G309" s="43"/>
      <c r="H309" s="44"/>
      <c r="I309" s="45"/>
      <c r="J309" s="46"/>
      <c r="K309" s="47"/>
      <c r="L309" s="48"/>
      <c r="M309" s="49"/>
      <c r="N309" s="50"/>
    </row>
    <row r="310" spans="1:14" ht="39.75" customHeight="1">
      <c r="A310" s="29">
        <f t="shared" si="1"/>
        <v>297</v>
      </c>
      <c r="B310" s="30"/>
      <c r="C310" s="31"/>
      <c r="D310" s="32"/>
      <c r="E310" s="33"/>
      <c r="F310" s="34"/>
      <c r="G310" s="35"/>
      <c r="H310" s="33"/>
      <c r="I310" s="34"/>
      <c r="J310" s="35"/>
      <c r="K310" s="36"/>
      <c r="L310" s="37"/>
      <c r="M310" s="38"/>
      <c r="N310" s="39"/>
    </row>
    <row r="311" spans="1:14" ht="39.75" customHeight="1">
      <c r="A311" s="29">
        <f t="shared" si="1"/>
        <v>298</v>
      </c>
      <c r="B311" s="40"/>
      <c r="C311" s="41"/>
      <c r="D311" s="42"/>
      <c r="E311" s="43"/>
      <c r="F311" s="43"/>
      <c r="G311" s="43"/>
      <c r="H311" s="44"/>
      <c r="I311" s="45"/>
      <c r="J311" s="46"/>
      <c r="K311" s="47"/>
      <c r="L311" s="48"/>
      <c r="M311" s="49"/>
      <c r="N311" s="50"/>
    </row>
    <row r="312" spans="1:14" ht="39.75" customHeight="1">
      <c r="A312" s="29">
        <f t="shared" si="1"/>
        <v>299</v>
      </c>
      <c r="B312" s="30"/>
      <c r="C312" s="31"/>
      <c r="D312" s="32"/>
      <c r="E312" s="51"/>
      <c r="F312" s="51"/>
      <c r="G312" s="51"/>
      <c r="H312" s="33"/>
      <c r="I312" s="34"/>
      <c r="J312" s="35"/>
      <c r="K312" s="36"/>
      <c r="L312" s="37"/>
      <c r="M312" s="38"/>
      <c r="N312" s="39"/>
    </row>
    <row r="313" spans="1:14" ht="39.75" customHeight="1">
      <c r="A313" s="29">
        <f t="shared" si="1"/>
        <v>300</v>
      </c>
      <c r="B313" s="40"/>
      <c r="C313" s="41"/>
      <c r="D313" s="42"/>
      <c r="E313" s="43"/>
      <c r="F313" s="43"/>
      <c r="G313" s="43"/>
      <c r="H313" s="44"/>
      <c r="I313" s="45"/>
      <c r="J313" s="46"/>
      <c r="K313" s="47"/>
      <c r="L313" s="48"/>
      <c r="M313" s="49"/>
      <c r="N313" s="50"/>
    </row>
    <row r="314" spans="1:14" ht="39.75" customHeight="1">
      <c r="A314" s="29">
        <f t="shared" si="1"/>
        <v>301</v>
      </c>
      <c r="B314" s="30"/>
      <c r="C314" s="31"/>
      <c r="D314" s="32"/>
      <c r="E314" s="33"/>
      <c r="F314" s="34"/>
      <c r="G314" s="35"/>
      <c r="H314" s="33"/>
      <c r="I314" s="34"/>
      <c r="J314" s="35"/>
      <c r="K314" s="36"/>
      <c r="L314" s="37"/>
      <c r="M314" s="38"/>
      <c r="N314" s="39"/>
    </row>
    <row r="315" spans="1:14" ht="39.75" customHeight="1">
      <c r="A315" s="29">
        <f t="shared" si="1"/>
        <v>302</v>
      </c>
      <c r="B315" s="40"/>
      <c r="C315" s="41"/>
      <c r="D315" s="42"/>
      <c r="E315" s="43"/>
      <c r="F315" s="43"/>
      <c r="G315" s="43"/>
      <c r="H315" s="44"/>
      <c r="I315" s="45"/>
      <c r="J315" s="46"/>
      <c r="K315" s="47"/>
      <c r="L315" s="48"/>
      <c r="M315" s="49"/>
      <c r="N315" s="50"/>
    </row>
    <row r="316" spans="1:14" ht="39.75" customHeight="1">
      <c r="A316" s="29">
        <f t="shared" si="1"/>
        <v>303</v>
      </c>
      <c r="B316" s="30"/>
      <c r="C316" s="31"/>
      <c r="D316" s="32"/>
      <c r="E316" s="33"/>
      <c r="F316" s="34"/>
      <c r="G316" s="35"/>
      <c r="H316" s="33"/>
      <c r="I316" s="34"/>
      <c r="J316" s="35"/>
      <c r="K316" s="36"/>
      <c r="L316" s="37"/>
      <c r="M316" s="38"/>
      <c r="N316" s="39"/>
    </row>
    <row r="317" spans="1:14" ht="39.75" customHeight="1">
      <c r="A317" s="29">
        <f t="shared" si="1"/>
        <v>304</v>
      </c>
      <c r="B317" s="40"/>
      <c r="C317" s="41"/>
      <c r="D317" s="42"/>
      <c r="E317" s="43"/>
      <c r="F317" s="43"/>
      <c r="G317" s="43"/>
      <c r="H317" s="44"/>
      <c r="I317" s="45"/>
      <c r="J317" s="46"/>
      <c r="K317" s="47"/>
      <c r="L317" s="48"/>
      <c r="M317" s="49"/>
      <c r="N317" s="50"/>
    </row>
    <row r="318" spans="1:14" ht="39.75" customHeight="1">
      <c r="A318" s="29">
        <f t="shared" si="1"/>
        <v>305</v>
      </c>
      <c r="B318" s="30"/>
      <c r="C318" s="31"/>
      <c r="D318" s="32"/>
      <c r="E318" s="33"/>
      <c r="F318" s="34"/>
      <c r="G318" s="35"/>
      <c r="H318" s="33"/>
      <c r="I318" s="34"/>
      <c r="J318" s="35"/>
      <c r="K318" s="36"/>
      <c r="L318" s="37"/>
      <c r="M318" s="38"/>
      <c r="N318" s="39"/>
    </row>
    <row r="319" spans="1:14" ht="39.75" customHeight="1">
      <c r="A319" s="29">
        <f t="shared" si="1"/>
        <v>306</v>
      </c>
      <c r="B319" s="40"/>
      <c r="C319" s="41"/>
      <c r="D319" s="42"/>
      <c r="E319" s="43"/>
      <c r="F319" s="43"/>
      <c r="G319" s="43"/>
      <c r="H319" s="44"/>
      <c r="I319" s="45"/>
      <c r="J319" s="46"/>
      <c r="K319" s="47"/>
      <c r="L319" s="48"/>
      <c r="M319" s="49"/>
      <c r="N319" s="50"/>
    </row>
    <row r="320" spans="1:14" ht="39.75" customHeight="1">
      <c r="A320" s="29">
        <f t="shared" si="1"/>
        <v>307</v>
      </c>
      <c r="B320" s="30"/>
      <c r="C320" s="31"/>
      <c r="D320" s="32"/>
      <c r="E320" s="33"/>
      <c r="F320" s="34"/>
      <c r="G320" s="35"/>
      <c r="H320" s="33"/>
      <c r="I320" s="34"/>
      <c r="J320" s="35"/>
      <c r="K320" s="36"/>
      <c r="L320" s="37"/>
      <c r="M320" s="38"/>
      <c r="N320" s="39"/>
    </row>
    <row r="321" spans="1:14" ht="39.75" customHeight="1">
      <c r="A321" s="29">
        <f t="shared" si="1"/>
        <v>308</v>
      </c>
      <c r="B321" s="40"/>
      <c r="C321" s="41"/>
      <c r="D321" s="42"/>
      <c r="E321" s="43"/>
      <c r="F321" s="43"/>
      <c r="G321" s="43"/>
      <c r="H321" s="44"/>
      <c r="I321" s="45"/>
      <c r="J321" s="46"/>
      <c r="K321" s="47"/>
      <c r="L321" s="48"/>
      <c r="M321" s="49"/>
      <c r="N321" s="50"/>
    </row>
    <row r="322" spans="1:14" ht="39.75" customHeight="1">
      <c r="A322" s="29">
        <f t="shared" si="1"/>
        <v>309</v>
      </c>
      <c r="B322" s="30"/>
      <c r="C322" s="31"/>
      <c r="D322" s="32"/>
      <c r="E322" s="51"/>
      <c r="F322" s="51"/>
      <c r="G322" s="51"/>
      <c r="H322" s="33"/>
      <c r="I322" s="34"/>
      <c r="J322" s="35"/>
      <c r="K322" s="36"/>
      <c r="L322" s="37"/>
      <c r="M322" s="38"/>
      <c r="N322" s="39"/>
    </row>
    <row r="323" spans="1:14" ht="39.75" customHeight="1">
      <c r="A323" s="29">
        <f t="shared" si="1"/>
        <v>310</v>
      </c>
      <c r="B323" s="40"/>
      <c r="C323" s="41"/>
      <c r="D323" s="42"/>
      <c r="E323" s="43"/>
      <c r="F323" s="43"/>
      <c r="G323" s="43"/>
      <c r="H323" s="44"/>
      <c r="I323" s="45"/>
      <c r="J323" s="46"/>
      <c r="K323" s="47"/>
      <c r="L323" s="48"/>
      <c r="M323" s="49"/>
      <c r="N323" s="50"/>
    </row>
    <row r="324" spans="1:14" ht="39.75" customHeight="1">
      <c r="A324" s="29">
        <f t="shared" si="1"/>
        <v>311</v>
      </c>
      <c r="B324" s="30"/>
      <c r="C324" s="31"/>
      <c r="D324" s="32"/>
      <c r="E324" s="33"/>
      <c r="F324" s="34"/>
      <c r="G324" s="35"/>
      <c r="H324" s="33"/>
      <c r="I324" s="34"/>
      <c r="J324" s="35"/>
      <c r="K324" s="36"/>
      <c r="L324" s="37"/>
      <c r="M324" s="38"/>
      <c r="N324" s="39"/>
    </row>
    <row r="325" spans="1:14" ht="39.75" customHeight="1">
      <c r="A325" s="29">
        <f t="shared" si="1"/>
        <v>312</v>
      </c>
      <c r="B325" s="40"/>
      <c r="C325" s="41"/>
      <c r="D325" s="42"/>
      <c r="E325" s="43"/>
      <c r="F325" s="43"/>
      <c r="G325" s="43"/>
      <c r="H325" s="44"/>
      <c r="I325" s="45"/>
      <c r="J325" s="46"/>
      <c r="K325" s="47"/>
      <c r="L325" s="48"/>
      <c r="M325" s="49"/>
      <c r="N325" s="50"/>
    </row>
    <row r="326" spans="1:14" ht="39.75" customHeight="1">
      <c r="A326" s="29">
        <f t="shared" si="1"/>
        <v>313</v>
      </c>
      <c r="B326" s="30"/>
      <c r="C326" s="31"/>
      <c r="D326" s="32"/>
      <c r="E326" s="33"/>
      <c r="F326" s="34"/>
      <c r="G326" s="35"/>
      <c r="H326" s="33"/>
      <c r="I326" s="34"/>
      <c r="J326" s="35"/>
      <c r="K326" s="36"/>
      <c r="L326" s="37"/>
      <c r="M326" s="38"/>
      <c r="N326" s="39"/>
    </row>
    <row r="327" spans="1:14" ht="39.75" customHeight="1">
      <c r="A327" s="29">
        <f t="shared" si="1"/>
        <v>314</v>
      </c>
      <c r="B327" s="40"/>
      <c r="C327" s="41"/>
      <c r="D327" s="42"/>
      <c r="E327" s="43"/>
      <c r="F327" s="43"/>
      <c r="G327" s="43"/>
      <c r="H327" s="44"/>
      <c r="I327" s="45"/>
      <c r="J327" s="46"/>
      <c r="K327" s="47"/>
      <c r="L327" s="48"/>
      <c r="M327" s="49"/>
      <c r="N327" s="50"/>
    </row>
    <row r="328" spans="1:14" ht="39.75" customHeight="1">
      <c r="A328" s="29">
        <f t="shared" si="1"/>
        <v>315</v>
      </c>
      <c r="B328" s="30"/>
      <c r="C328" s="31"/>
      <c r="D328" s="32"/>
      <c r="E328" s="33"/>
      <c r="F328" s="34"/>
      <c r="G328" s="35"/>
      <c r="H328" s="33"/>
      <c r="I328" s="34"/>
      <c r="J328" s="35"/>
      <c r="K328" s="36"/>
      <c r="L328" s="37"/>
      <c r="M328" s="38"/>
      <c r="N328" s="39"/>
    </row>
    <row r="329" spans="1:14" ht="39.75" customHeight="1">
      <c r="A329" s="29">
        <f t="shared" si="1"/>
        <v>316</v>
      </c>
      <c r="B329" s="40"/>
      <c r="C329" s="41"/>
      <c r="D329" s="42"/>
      <c r="E329" s="43"/>
      <c r="F329" s="43"/>
      <c r="G329" s="43"/>
      <c r="H329" s="44"/>
      <c r="I329" s="45"/>
      <c r="J329" s="46"/>
      <c r="K329" s="47"/>
      <c r="L329" s="48"/>
      <c r="M329" s="49"/>
      <c r="N329" s="50"/>
    </row>
    <row r="330" spans="1:14" ht="39.75" customHeight="1">
      <c r="A330" s="29">
        <f t="shared" si="1"/>
        <v>317</v>
      </c>
      <c r="B330" s="30"/>
      <c r="C330" s="31"/>
      <c r="D330" s="32"/>
      <c r="E330" s="33"/>
      <c r="F330" s="34"/>
      <c r="G330" s="35"/>
      <c r="H330" s="33"/>
      <c r="I330" s="34"/>
      <c r="J330" s="35"/>
      <c r="K330" s="36"/>
      <c r="L330" s="37"/>
      <c r="M330" s="38"/>
      <c r="N330" s="39"/>
    </row>
    <row r="331" spans="1:14" ht="39.75" customHeight="1">
      <c r="A331" s="29">
        <f t="shared" si="1"/>
        <v>318</v>
      </c>
      <c r="B331" s="40"/>
      <c r="C331" s="41"/>
      <c r="D331" s="42"/>
      <c r="E331" s="43"/>
      <c r="F331" s="43"/>
      <c r="G331" s="43"/>
      <c r="H331" s="44"/>
      <c r="I331" s="45"/>
      <c r="J331" s="46"/>
      <c r="K331" s="47"/>
      <c r="L331" s="48"/>
      <c r="M331" s="49"/>
      <c r="N331" s="50"/>
    </row>
    <row r="332" spans="1:14" ht="39.75" customHeight="1">
      <c r="A332" s="29">
        <f t="shared" si="1"/>
        <v>319</v>
      </c>
      <c r="B332" s="30"/>
      <c r="C332" s="31"/>
      <c r="D332" s="32"/>
      <c r="E332" s="51"/>
      <c r="F332" s="51"/>
      <c r="G332" s="51"/>
      <c r="H332" s="33"/>
      <c r="I332" s="34"/>
      <c r="J332" s="35"/>
      <c r="K332" s="36"/>
      <c r="L332" s="37"/>
      <c r="M332" s="38"/>
      <c r="N332" s="39"/>
    </row>
    <row r="333" spans="1:14" ht="39.75" customHeight="1">
      <c r="A333" s="29">
        <f t="shared" si="1"/>
        <v>320</v>
      </c>
      <c r="B333" s="40"/>
      <c r="C333" s="41"/>
      <c r="D333" s="42"/>
      <c r="E333" s="43"/>
      <c r="F333" s="43"/>
      <c r="G333" s="43"/>
      <c r="H333" s="44"/>
      <c r="I333" s="45"/>
      <c r="J333" s="46"/>
      <c r="K333" s="47"/>
      <c r="L333" s="48"/>
      <c r="M333" s="49"/>
      <c r="N333" s="50"/>
    </row>
    <row r="334" spans="1:14" ht="39.75" customHeight="1">
      <c r="A334" s="29">
        <f t="shared" si="1"/>
        <v>321</v>
      </c>
      <c r="B334" s="30"/>
      <c r="C334" s="31"/>
      <c r="D334" s="32"/>
      <c r="E334" s="33"/>
      <c r="F334" s="34"/>
      <c r="G334" s="35"/>
      <c r="H334" s="33"/>
      <c r="I334" s="34"/>
      <c r="J334" s="35"/>
      <c r="K334" s="36"/>
      <c r="L334" s="37"/>
      <c r="M334" s="38"/>
      <c r="N334" s="39"/>
    </row>
    <row r="335" spans="1:14" ht="39.75" customHeight="1">
      <c r="A335" s="29">
        <f t="shared" si="1"/>
        <v>322</v>
      </c>
      <c r="B335" s="40"/>
      <c r="C335" s="41"/>
      <c r="D335" s="42"/>
      <c r="E335" s="43"/>
      <c r="F335" s="43"/>
      <c r="G335" s="43"/>
      <c r="H335" s="44"/>
      <c r="I335" s="45"/>
      <c r="J335" s="46"/>
      <c r="K335" s="47"/>
      <c r="L335" s="48"/>
      <c r="M335" s="49"/>
      <c r="N335" s="50"/>
    </row>
    <row r="336" spans="1:14" ht="39.75" customHeight="1">
      <c r="A336" s="29">
        <f t="shared" si="1"/>
        <v>323</v>
      </c>
      <c r="B336" s="30"/>
      <c r="C336" s="31"/>
      <c r="D336" s="32"/>
      <c r="E336" s="33"/>
      <c r="F336" s="34"/>
      <c r="G336" s="35"/>
      <c r="H336" s="33"/>
      <c r="I336" s="34"/>
      <c r="J336" s="35"/>
      <c r="K336" s="36"/>
      <c r="L336" s="37"/>
      <c r="M336" s="38"/>
      <c r="N336" s="39"/>
    </row>
    <row r="337" spans="1:14" ht="39.75" customHeight="1">
      <c r="A337" s="29">
        <f t="shared" si="1"/>
        <v>324</v>
      </c>
      <c r="B337" s="40"/>
      <c r="C337" s="41"/>
      <c r="D337" s="42"/>
      <c r="E337" s="43"/>
      <c r="F337" s="43"/>
      <c r="G337" s="43"/>
      <c r="H337" s="44"/>
      <c r="I337" s="45"/>
      <c r="J337" s="46"/>
      <c r="K337" s="47"/>
      <c r="L337" s="48"/>
      <c r="M337" s="49"/>
      <c r="N337" s="50"/>
    </row>
    <row r="338" spans="1:14" ht="39.75" customHeight="1">
      <c r="A338" s="29">
        <f t="shared" si="1"/>
        <v>325</v>
      </c>
      <c r="B338" s="30"/>
      <c r="C338" s="31"/>
      <c r="D338" s="32"/>
      <c r="E338" s="33"/>
      <c r="F338" s="34"/>
      <c r="G338" s="35"/>
      <c r="H338" s="33"/>
      <c r="I338" s="34"/>
      <c r="J338" s="35"/>
      <c r="K338" s="36"/>
      <c r="L338" s="37"/>
      <c r="M338" s="38"/>
      <c r="N338" s="39"/>
    </row>
    <row r="339" spans="1:14" ht="39.75" customHeight="1">
      <c r="A339" s="29">
        <f t="shared" si="1"/>
        <v>326</v>
      </c>
      <c r="B339" s="40"/>
      <c r="C339" s="41"/>
      <c r="D339" s="42"/>
      <c r="E339" s="43"/>
      <c r="F339" s="43"/>
      <c r="G339" s="43"/>
      <c r="H339" s="44"/>
      <c r="I339" s="45"/>
      <c r="J339" s="46"/>
      <c r="K339" s="47"/>
      <c r="L339" s="48"/>
      <c r="M339" s="49"/>
      <c r="N339" s="50"/>
    </row>
    <row r="340" spans="1:14" ht="39.75" customHeight="1">
      <c r="A340" s="29">
        <f t="shared" si="1"/>
        <v>327</v>
      </c>
      <c r="B340" s="30"/>
      <c r="C340" s="31"/>
      <c r="D340" s="32"/>
      <c r="E340" s="33"/>
      <c r="F340" s="34"/>
      <c r="G340" s="35"/>
      <c r="H340" s="33"/>
      <c r="I340" s="34"/>
      <c r="J340" s="35"/>
      <c r="K340" s="36"/>
      <c r="L340" s="37"/>
      <c r="M340" s="38"/>
      <c r="N340" s="39"/>
    </row>
    <row r="341" spans="1:14" ht="39.75" customHeight="1">
      <c r="A341" s="29">
        <f t="shared" si="1"/>
        <v>328</v>
      </c>
      <c r="B341" s="40"/>
      <c r="C341" s="41"/>
      <c r="D341" s="42"/>
      <c r="E341" s="43"/>
      <c r="F341" s="43"/>
      <c r="G341" s="43"/>
      <c r="H341" s="44"/>
      <c r="I341" s="45"/>
      <c r="J341" s="46"/>
      <c r="K341" s="47"/>
      <c r="L341" s="48"/>
      <c r="M341" s="49"/>
      <c r="N341" s="50"/>
    </row>
    <row r="342" spans="1:14" ht="39.75" customHeight="1">
      <c r="A342" s="29">
        <f t="shared" si="1"/>
        <v>329</v>
      </c>
      <c r="B342" s="30"/>
      <c r="C342" s="31"/>
      <c r="D342" s="32"/>
      <c r="E342" s="51"/>
      <c r="F342" s="51"/>
      <c r="G342" s="51"/>
      <c r="H342" s="33"/>
      <c r="I342" s="34"/>
      <c r="J342" s="35"/>
      <c r="K342" s="36"/>
      <c r="L342" s="37"/>
      <c r="M342" s="38"/>
      <c r="N342" s="39"/>
    </row>
    <row r="343" spans="1:14" ht="39.75" customHeight="1">
      <c r="A343" s="29">
        <f t="shared" si="1"/>
        <v>330</v>
      </c>
      <c r="B343" s="40"/>
      <c r="C343" s="41"/>
      <c r="D343" s="42"/>
      <c r="E343" s="43"/>
      <c r="F343" s="43"/>
      <c r="G343" s="43"/>
      <c r="H343" s="44"/>
      <c r="I343" s="45"/>
      <c r="J343" s="46"/>
      <c r="K343" s="47"/>
      <c r="L343" s="48"/>
      <c r="M343" s="49"/>
      <c r="N343" s="50"/>
    </row>
    <row r="344" spans="1:14" ht="39.75" customHeight="1">
      <c r="A344" s="29">
        <f t="shared" si="1"/>
        <v>331</v>
      </c>
      <c r="B344" s="30"/>
      <c r="C344" s="31"/>
      <c r="D344" s="32"/>
      <c r="E344" s="33"/>
      <c r="F344" s="34"/>
      <c r="G344" s="35"/>
      <c r="H344" s="33"/>
      <c r="I344" s="34"/>
      <c r="J344" s="35"/>
      <c r="K344" s="36"/>
      <c r="L344" s="37"/>
      <c r="M344" s="38"/>
      <c r="N344" s="39"/>
    </row>
    <row r="345" spans="1:14" ht="39.75" customHeight="1">
      <c r="A345" s="29">
        <f t="shared" si="1"/>
        <v>332</v>
      </c>
      <c r="B345" s="40"/>
      <c r="C345" s="41"/>
      <c r="D345" s="42"/>
      <c r="E345" s="43"/>
      <c r="F345" s="43"/>
      <c r="G345" s="43"/>
      <c r="H345" s="44"/>
      <c r="I345" s="45"/>
      <c r="J345" s="46"/>
      <c r="K345" s="47"/>
      <c r="L345" s="48"/>
      <c r="M345" s="49"/>
      <c r="N345" s="50"/>
    </row>
    <row r="346" spans="1:14" ht="39.75" customHeight="1">
      <c r="A346" s="29">
        <f t="shared" si="1"/>
        <v>333</v>
      </c>
      <c r="B346" s="30"/>
      <c r="C346" s="31"/>
      <c r="D346" s="32"/>
      <c r="E346" s="33"/>
      <c r="F346" s="34"/>
      <c r="G346" s="35"/>
      <c r="H346" s="33"/>
      <c r="I346" s="34"/>
      <c r="J346" s="35"/>
      <c r="K346" s="36"/>
      <c r="L346" s="37"/>
      <c r="M346" s="38"/>
      <c r="N346" s="39"/>
    </row>
    <row r="347" spans="1:14" ht="39.75" customHeight="1">
      <c r="A347" s="29">
        <f t="shared" si="1"/>
        <v>334</v>
      </c>
      <c r="B347" s="40"/>
      <c r="C347" s="41"/>
      <c r="D347" s="42"/>
      <c r="E347" s="43"/>
      <c r="F347" s="43"/>
      <c r="G347" s="43"/>
      <c r="H347" s="44"/>
      <c r="I347" s="45"/>
      <c r="J347" s="46"/>
      <c r="K347" s="47"/>
      <c r="L347" s="48"/>
      <c r="M347" s="49"/>
      <c r="N347" s="50"/>
    </row>
    <row r="348" spans="1:14" ht="39.75" customHeight="1">
      <c r="A348" s="29">
        <f t="shared" si="1"/>
        <v>335</v>
      </c>
      <c r="B348" s="30"/>
      <c r="C348" s="31"/>
      <c r="D348" s="32"/>
      <c r="E348" s="33"/>
      <c r="F348" s="34"/>
      <c r="G348" s="35"/>
      <c r="H348" s="33"/>
      <c r="I348" s="34"/>
      <c r="J348" s="35"/>
      <c r="K348" s="36"/>
      <c r="L348" s="37"/>
      <c r="M348" s="38"/>
      <c r="N348" s="39"/>
    </row>
    <row r="349" spans="1:14" ht="39.75" customHeight="1">
      <c r="A349" s="29">
        <f t="shared" si="1"/>
        <v>336</v>
      </c>
      <c r="B349" s="40"/>
      <c r="C349" s="41"/>
      <c r="D349" s="42"/>
      <c r="E349" s="43"/>
      <c r="F349" s="43"/>
      <c r="G349" s="43"/>
      <c r="H349" s="44"/>
      <c r="I349" s="45"/>
      <c r="J349" s="46"/>
      <c r="K349" s="47"/>
      <c r="L349" s="48"/>
      <c r="M349" s="49"/>
      <c r="N349" s="50"/>
    </row>
    <row r="350" spans="1:14" ht="39.75" customHeight="1">
      <c r="A350" s="29">
        <f t="shared" si="1"/>
        <v>337</v>
      </c>
      <c r="B350" s="30"/>
      <c r="C350" s="31"/>
      <c r="D350" s="32"/>
      <c r="E350" s="33"/>
      <c r="F350" s="34"/>
      <c r="G350" s="35"/>
      <c r="H350" s="33"/>
      <c r="I350" s="34"/>
      <c r="J350" s="35"/>
      <c r="K350" s="36"/>
      <c r="L350" s="37"/>
      <c r="M350" s="38"/>
      <c r="N350" s="39"/>
    </row>
    <row r="351" spans="1:14" ht="39.75" customHeight="1">
      <c r="A351" s="29">
        <f t="shared" si="1"/>
        <v>338</v>
      </c>
      <c r="B351" s="40"/>
      <c r="C351" s="41"/>
      <c r="D351" s="42"/>
      <c r="E351" s="43"/>
      <c r="F351" s="43"/>
      <c r="G351" s="43"/>
      <c r="H351" s="44"/>
      <c r="I351" s="45"/>
      <c r="J351" s="46"/>
      <c r="K351" s="47"/>
      <c r="L351" s="48"/>
      <c r="M351" s="49"/>
      <c r="N351" s="50"/>
    </row>
    <row r="352" spans="1:14" ht="39.75" customHeight="1">
      <c r="A352" s="29">
        <f t="shared" si="1"/>
        <v>339</v>
      </c>
      <c r="B352" s="30"/>
      <c r="C352" s="31"/>
      <c r="D352" s="32"/>
      <c r="E352" s="51"/>
      <c r="F352" s="51"/>
      <c r="G352" s="51"/>
      <c r="H352" s="33"/>
      <c r="I352" s="34"/>
      <c r="J352" s="35"/>
      <c r="K352" s="36"/>
      <c r="L352" s="37"/>
      <c r="M352" s="38"/>
      <c r="N352" s="39"/>
    </row>
    <row r="353" spans="1:14" ht="39.75" customHeight="1">
      <c r="A353" s="29">
        <f t="shared" si="1"/>
        <v>340</v>
      </c>
      <c r="B353" s="40"/>
      <c r="C353" s="41"/>
      <c r="D353" s="42"/>
      <c r="E353" s="43"/>
      <c r="F353" s="43"/>
      <c r="G353" s="43"/>
      <c r="H353" s="44"/>
      <c r="I353" s="45"/>
      <c r="J353" s="46"/>
      <c r="K353" s="47"/>
      <c r="L353" s="48"/>
      <c r="M353" s="49"/>
      <c r="N353" s="50"/>
    </row>
    <row r="354" spans="1:14" ht="39.75" customHeight="1">
      <c r="A354" s="29">
        <f t="shared" si="1"/>
        <v>341</v>
      </c>
      <c r="B354" s="30"/>
      <c r="C354" s="31"/>
      <c r="D354" s="32"/>
      <c r="E354" s="33"/>
      <c r="F354" s="34"/>
      <c r="G354" s="35"/>
      <c r="H354" s="33"/>
      <c r="I354" s="34"/>
      <c r="J354" s="35"/>
      <c r="K354" s="36"/>
      <c r="L354" s="37"/>
      <c r="M354" s="38"/>
      <c r="N354" s="39"/>
    </row>
    <row r="355" spans="1:14" ht="39.75" customHeight="1">
      <c r="A355" s="29">
        <f t="shared" si="1"/>
        <v>342</v>
      </c>
      <c r="B355" s="40"/>
      <c r="C355" s="41"/>
      <c r="D355" s="42"/>
      <c r="E355" s="43"/>
      <c r="F355" s="43"/>
      <c r="G355" s="43"/>
      <c r="H355" s="44"/>
      <c r="I355" s="45"/>
      <c r="J355" s="46"/>
      <c r="K355" s="47"/>
      <c r="L355" s="48"/>
      <c r="M355" s="49"/>
      <c r="N355" s="50"/>
    </row>
    <row r="356" spans="1:14" ht="39.75" customHeight="1">
      <c r="A356" s="29">
        <f t="shared" si="1"/>
        <v>343</v>
      </c>
      <c r="B356" s="30"/>
      <c r="C356" s="31"/>
      <c r="D356" s="32"/>
      <c r="E356" s="33"/>
      <c r="F356" s="34"/>
      <c r="G356" s="35"/>
      <c r="H356" s="33"/>
      <c r="I356" s="34"/>
      <c r="J356" s="35"/>
      <c r="K356" s="36"/>
      <c r="L356" s="37"/>
      <c r="M356" s="38"/>
      <c r="N356" s="39"/>
    </row>
    <row r="357" spans="1:14" ht="39.75" customHeight="1">
      <c r="A357" s="29">
        <f t="shared" si="1"/>
        <v>344</v>
      </c>
      <c r="B357" s="40"/>
      <c r="C357" s="41"/>
      <c r="D357" s="42"/>
      <c r="E357" s="43"/>
      <c r="F357" s="43"/>
      <c r="G357" s="43"/>
      <c r="H357" s="44"/>
      <c r="I357" s="45"/>
      <c r="J357" s="46"/>
      <c r="K357" s="47"/>
      <c r="L357" s="48"/>
      <c r="M357" s="49"/>
      <c r="N357" s="50"/>
    </row>
    <row r="358" spans="1:14" ht="39.75" customHeight="1">
      <c r="A358" s="29">
        <f t="shared" si="1"/>
        <v>345</v>
      </c>
      <c r="B358" s="30"/>
      <c r="C358" s="31"/>
      <c r="D358" s="32"/>
      <c r="E358" s="33"/>
      <c r="F358" s="34"/>
      <c r="G358" s="35"/>
      <c r="H358" s="33"/>
      <c r="I358" s="34"/>
      <c r="J358" s="35"/>
      <c r="K358" s="36"/>
      <c r="L358" s="37"/>
      <c r="M358" s="38"/>
      <c r="N358" s="39"/>
    </row>
    <row r="359" spans="1:14" ht="39.75" customHeight="1">
      <c r="A359" s="29">
        <f t="shared" si="1"/>
        <v>346</v>
      </c>
      <c r="B359" s="40"/>
      <c r="C359" s="41"/>
      <c r="D359" s="42"/>
      <c r="E359" s="43"/>
      <c r="F359" s="43"/>
      <c r="G359" s="43"/>
      <c r="H359" s="44"/>
      <c r="I359" s="45"/>
      <c r="J359" s="46"/>
      <c r="K359" s="47"/>
      <c r="L359" s="48"/>
      <c r="M359" s="49"/>
      <c r="N359" s="50"/>
    </row>
    <row r="360" spans="1:14" ht="39.75" customHeight="1">
      <c r="A360" s="29">
        <f t="shared" si="1"/>
        <v>347</v>
      </c>
      <c r="B360" s="30"/>
      <c r="C360" s="31"/>
      <c r="D360" s="32"/>
      <c r="E360" s="33"/>
      <c r="F360" s="34"/>
      <c r="G360" s="35"/>
      <c r="H360" s="33"/>
      <c r="I360" s="34"/>
      <c r="J360" s="35"/>
      <c r="K360" s="36"/>
      <c r="L360" s="37"/>
      <c r="M360" s="38"/>
      <c r="N360" s="39"/>
    </row>
    <row r="361" spans="1:14" ht="39.75" customHeight="1">
      <c r="A361" s="29">
        <f t="shared" si="1"/>
        <v>348</v>
      </c>
      <c r="B361" s="40"/>
      <c r="C361" s="41"/>
      <c r="D361" s="42"/>
      <c r="E361" s="43"/>
      <c r="F361" s="43"/>
      <c r="G361" s="43"/>
      <c r="H361" s="44"/>
      <c r="I361" s="45"/>
      <c r="J361" s="46"/>
      <c r="K361" s="47"/>
      <c r="L361" s="48"/>
      <c r="M361" s="49"/>
      <c r="N361" s="50"/>
    </row>
    <row r="362" spans="1:14" ht="39.75" customHeight="1">
      <c r="A362" s="29">
        <f t="shared" si="1"/>
        <v>349</v>
      </c>
      <c r="B362" s="30"/>
      <c r="C362" s="31"/>
      <c r="D362" s="32"/>
      <c r="E362" s="51"/>
      <c r="F362" s="51"/>
      <c r="G362" s="51"/>
      <c r="H362" s="33"/>
      <c r="I362" s="34"/>
      <c r="J362" s="35"/>
      <c r="K362" s="36"/>
      <c r="L362" s="37"/>
      <c r="M362" s="38"/>
      <c r="N362" s="39"/>
    </row>
    <row r="363" spans="1:14" ht="39.75" customHeight="1">
      <c r="A363" s="29">
        <f t="shared" si="1"/>
        <v>350</v>
      </c>
      <c r="B363" s="40"/>
      <c r="C363" s="41"/>
      <c r="D363" s="42"/>
      <c r="E363" s="43"/>
      <c r="F363" s="43"/>
      <c r="G363" s="43"/>
      <c r="H363" s="44"/>
      <c r="I363" s="45"/>
      <c r="J363" s="46"/>
      <c r="K363" s="47"/>
      <c r="L363" s="48"/>
      <c r="M363" s="49"/>
      <c r="N363" s="50"/>
    </row>
    <row r="364" spans="1:14" ht="39.75" customHeight="1">
      <c r="A364" s="29">
        <f t="shared" si="1"/>
        <v>351</v>
      </c>
      <c r="B364" s="30"/>
      <c r="C364" s="31"/>
      <c r="D364" s="32"/>
      <c r="E364" s="33"/>
      <c r="F364" s="34"/>
      <c r="G364" s="35"/>
      <c r="H364" s="33"/>
      <c r="I364" s="34"/>
      <c r="J364" s="35"/>
      <c r="K364" s="36"/>
      <c r="L364" s="37"/>
      <c r="M364" s="38"/>
      <c r="N364" s="39"/>
    </row>
    <row r="365" spans="1:14" ht="39.75" customHeight="1">
      <c r="A365" s="29">
        <f t="shared" si="1"/>
        <v>352</v>
      </c>
      <c r="B365" s="40"/>
      <c r="C365" s="41"/>
      <c r="D365" s="42"/>
      <c r="E365" s="43"/>
      <c r="F365" s="43"/>
      <c r="G365" s="43"/>
      <c r="H365" s="44"/>
      <c r="I365" s="45"/>
      <c r="J365" s="46"/>
      <c r="K365" s="47"/>
      <c r="L365" s="48"/>
      <c r="M365" s="49"/>
      <c r="N365" s="50"/>
    </row>
    <row r="366" spans="1:14" ht="39.75" customHeight="1">
      <c r="A366" s="29">
        <f t="shared" si="1"/>
        <v>353</v>
      </c>
      <c r="B366" s="30"/>
      <c r="C366" s="31"/>
      <c r="D366" s="32"/>
      <c r="E366" s="33"/>
      <c r="F366" s="34"/>
      <c r="G366" s="35"/>
      <c r="H366" s="33"/>
      <c r="I366" s="34"/>
      <c r="J366" s="35"/>
      <c r="K366" s="36"/>
      <c r="L366" s="37"/>
      <c r="M366" s="38"/>
      <c r="N366" s="39"/>
    </row>
    <row r="367" spans="1:14" ht="39.75" customHeight="1">
      <c r="A367" s="29">
        <f t="shared" si="1"/>
        <v>354</v>
      </c>
      <c r="B367" s="40"/>
      <c r="C367" s="41"/>
      <c r="D367" s="42"/>
      <c r="E367" s="43"/>
      <c r="F367" s="43"/>
      <c r="G367" s="43"/>
      <c r="H367" s="44"/>
      <c r="I367" s="45"/>
      <c r="J367" s="46"/>
      <c r="K367" s="47"/>
      <c r="L367" s="48"/>
      <c r="M367" s="49"/>
      <c r="N367" s="50"/>
    </row>
    <row r="368" spans="1:14" ht="39.75" customHeight="1">
      <c r="A368" s="29">
        <f t="shared" si="1"/>
        <v>355</v>
      </c>
      <c r="B368" s="30"/>
      <c r="C368" s="31"/>
      <c r="D368" s="32"/>
      <c r="E368" s="33"/>
      <c r="F368" s="34"/>
      <c r="G368" s="35"/>
      <c r="H368" s="33"/>
      <c r="I368" s="34"/>
      <c r="J368" s="35"/>
      <c r="K368" s="36"/>
      <c r="L368" s="37"/>
      <c r="M368" s="38"/>
      <c r="N368" s="39"/>
    </row>
    <row r="369" spans="1:14" ht="39.75" customHeight="1">
      <c r="A369" s="29">
        <f t="shared" si="1"/>
        <v>356</v>
      </c>
      <c r="B369" s="40"/>
      <c r="C369" s="41"/>
      <c r="D369" s="42"/>
      <c r="E369" s="43"/>
      <c r="F369" s="43"/>
      <c r="G369" s="43"/>
      <c r="H369" s="44"/>
      <c r="I369" s="45"/>
      <c r="J369" s="46"/>
      <c r="K369" s="47"/>
      <c r="L369" s="48"/>
      <c r="M369" s="49"/>
      <c r="N369" s="50"/>
    </row>
    <row r="370" spans="1:14" ht="39.75" customHeight="1">
      <c r="A370" s="29">
        <f t="shared" si="1"/>
        <v>357</v>
      </c>
      <c r="B370" s="30"/>
      <c r="C370" s="31"/>
      <c r="D370" s="32"/>
      <c r="E370" s="33"/>
      <c r="F370" s="34"/>
      <c r="G370" s="35"/>
      <c r="H370" s="33"/>
      <c r="I370" s="34"/>
      <c r="J370" s="35"/>
      <c r="K370" s="36"/>
      <c r="L370" s="37"/>
      <c r="M370" s="38"/>
      <c r="N370" s="39"/>
    </row>
    <row r="371" spans="1:14" ht="39.75" customHeight="1">
      <c r="A371" s="29">
        <f t="shared" si="1"/>
        <v>358</v>
      </c>
      <c r="B371" s="40"/>
      <c r="C371" s="41"/>
      <c r="D371" s="42"/>
      <c r="E371" s="43"/>
      <c r="F371" s="43"/>
      <c r="G371" s="43"/>
      <c r="H371" s="44"/>
      <c r="I371" s="45"/>
      <c r="J371" s="46"/>
      <c r="K371" s="47"/>
      <c r="L371" s="48"/>
      <c r="M371" s="49"/>
      <c r="N371" s="50"/>
    </row>
    <row r="372" spans="1:14" ht="39.75" customHeight="1">
      <c r="A372" s="29">
        <f t="shared" si="1"/>
        <v>359</v>
      </c>
      <c r="B372" s="30"/>
      <c r="C372" s="31"/>
      <c r="D372" s="32"/>
      <c r="E372" s="51"/>
      <c r="F372" s="51"/>
      <c r="G372" s="51"/>
      <c r="H372" s="33"/>
      <c r="I372" s="34"/>
      <c r="J372" s="35"/>
      <c r="K372" s="36"/>
      <c r="L372" s="37"/>
      <c r="M372" s="38"/>
      <c r="N372" s="39"/>
    </row>
    <row r="373" spans="1:14" ht="39.75" customHeight="1">
      <c r="A373" s="29">
        <f t="shared" si="1"/>
        <v>360</v>
      </c>
      <c r="B373" s="40"/>
      <c r="C373" s="41"/>
      <c r="D373" s="42"/>
      <c r="E373" s="43"/>
      <c r="F373" s="43"/>
      <c r="G373" s="43"/>
      <c r="H373" s="44"/>
      <c r="I373" s="45"/>
      <c r="J373" s="46"/>
      <c r="K373" s="47"/>
      <c r="L373" s="48"/>
      <c r="M373" s="49"/>
      <c r="N373" s="50"/>
    </row>
    <row r="374" spans="1:14" ht="39.75" customHeight="1">
      <c r="A374" s="29">
        <f t="shared" si="1"/>
        <v>361</v>
      </c>
      <c r="B374" s="30"/>
      <c r="C374" s="31"/>
      <c r="D374" s="32"/>
      <c r="E374" s="33"/>
      <c r="F374" s="34"/>
      <c r="G374" s="35"/>
      <c r="H374" s="33"/>
      <c r="I374" s="34"/>
      <c r="J374" s="35"/>
      <c r="K374" s="36"/>
      <c r="L374" s="37"/>
      <c r="M374" s="38"/>
      <c r="N374" s="39"/>
    </row>
    <row r="375" spans="1:14" ht="39.75" customHeight="1">
      <c r="A375" s="29">
        <f t="shared" si="1"/>
        <v>362</v>
      </c>
      <c r="B375" s="40"/>
      <c r="C375" s="41"/>
      <c r="D375" s="42"/>
      <c r="E375" s="43"/>
      <c r="F375" s="43"/>
      <c r="G375" s="43"/>
      <c r="H375" s="44"/>
      <c r="I375" s="45"/>
      <c r="J375" s="46"/>
      <c r="K375" s="47"/>
      <c r="L375" s="48"/>
      <c r="M375" s="49"/>
      <c r="N375" s="50"/>
    </row>
    <row r="376" spans="1:14" ht="39.75" customHeight="1">
      <c r="A376" s="29">
        <f t="shared" si="1"/>
        <v>363</v>
      </c>
      <c r="B376" s="30"/>
      <c r="C376" s="31"/>
      <c r="D376" s="32"/>
      <c r="E376" s="33"/>
      <c r="F376" s="34"/>
      <c r="G376" s="35"/>
      <c r="H376" s="33"/>
      <c r="I376" s="34"/>
      <c r="J376" s="35"/>
      <c r="K376" s="36"/>
      <c r="L376" s="37"/>
      <c r="M376" s="38"/>
      <c r="N376" s="39"/>
    </row>
    <row r="377" spans="1:14" ht="39.75" customHeight="1">
      <c r="A377" s="29">
        <f t="shared" si="1"/>
        <v>364</v>
      </c>
      <c r="B377" s="40"/>
      <c r="C377" s="41"/>
      <c r="D377" s="42"/>
      <c r="E377" s="43"/>
      <c r="F377" s="43"/>
      <c r="G377" s="43"/>
      <c r="H377" s="44"/>
      <c r="I377" s="45"/>
      <c r="J377" s="46"/>
      <c r="K377" s="47"/>
      <c r="L377" s="48"/>
      <c r="M377" s="49"/>
      <c r="N377" s="50"/>
    </row>
    <row r="378" spans="1:14" ht="39.75" customHeight="1">
      <c r="A378" s="29">
        <f t="shared" si="1"/>
        <v>365</v>
      </c>
      <c r="B378" s="30"/>
      <c r="C378" s="31"/>
      <c r="D378" s="32"/>
      <c r="E378" s="33"/>
      <c r="F378" s="34"/>
      <c r="G378" s="35"/>
      <c r="H378" s="33"/>
      <c r="I378" s="34"/>
      <c r="J378" s="35"/>
      <c r="K378" s="36"/>
      <c r="L378" s="37"/>
      <c r="M378" s="38"/>
      <c r="N378" s="39"/>
    </row>
    <row r="379" spans="1:14" ht="39.75" customHeight="1">
      <c r="A379" s="29">
        <f t="shared" si="1"/>
        <v>366</v>
      </c>
      <c r="B379" s="40"/>
      <c r="C379" s="41"/>
      <c r="D379" s="42"/>
      <c r="E379" s="43"/>
      <c r="F379" s="43"/>
      <c r="G379" s="43"/>
      <c r="H379" s="44"/>
      <c r="I379" s="45"/>
      <c r="J379" s="46"/>
      <c r="K379" s="47"/>
      <c r="L379" s="48"/>
      <c r="M379" s="49"/>
      <c r="N379" s="50"/>
    </row>
    <row r="380" spans="1:14" ht="39.75" customHeight="1">
      <c r="A380" s="29">
        <f t="shared" si="1"/>
        <v>367</v>
      </c>
      <c r="B380" s="30"/>
      <c r="C380" s="31"/>
      <c r="D380" s="32"/>
      <c r="E380" s="33"/>
      <c r="F380" s="34"/>
      <c r="G380" s="35"/>
      <c r="H380" s="33"/>
      <c r="I380" s="34"/>
      <c r="J380" s="35"/>
      <c r="K380" s="36"/>
      <c r="L380" s="37"/>
      <c r="M380" s="38"/>
      <c r="N380" s="39"/>
    </row>
    <row r="381" spans="1:14" ht="39.75" customHeight="1">
      <c r="A381" s="29">
        <f t="shared" si="1"/>
        <v>368</v>
      </c>
      <c r="B381" s="40"/>
      <c r="C381" s="41"/>
      <c r="D381" s="42"/>
      <c r="E381" s="43"/>
      <c r="F381" s="43"/>
      <c r="G381" s="43"/>
      <c r="H381" s="44"/>
      <c r="I381" s="45"/>
      <c r="J381" s="46"/>
      <c r="K381" s="47"/>
      <c r="L381" s="48"/>
      <c r="M381" s="49"/>
      <c r="N381" s="50"/>
    </row>
    <row r="382" spans="1:14" ht="39.75" customHeight="1">
      <c r="A382" s="29">
        <f t="shared" si="1"/>
        <v>369</v>
      </c>
      <c r="B382" s="30"/>
      <c r="C382" s="31"/>
      <c r="D382" s="32"/>
      <c r="E382" s="51"/>
      <c r="F382" s="51"/>
      <c r="G382" s="51"/>
      <c r="H382" s="33"/>
      <c r="I382" s="34"/>
      <c r="J382" s="35"/>
      <c r="K382" s="36"/>
      <c r="L382" s="37"/>
      <c r="M382" s="38"/>
      <c r="N382" s="39"/>
    </row>
    <row r="383" spans="1:14" ht="39.75" customHeight="1">
      <c r="A383" s="29">
        <f t="shared" si="1"/>
        <v>370</v>
      </c>
      <c r="B383" s="40"/>
      <c r="C383" s="41"/>
      <c r="D383" s="42"/>
      <c r="E383" s="43"/>
      <c r="F383" s="43"/>
      <c r="G383" s="43"/>
      <c r="H383" s="44"/>
      <c r="I383" s="45"/>
      <c r="J383" s="46"/>
      <c r="K383" s="47"/>
      <c r="L383" s="48"/>
      <c r="M383" s="49"/>
      <c r="N383" s="50"/>
    </row>
    <row r="384" spans="1:14" ht="39.75" customHeight="1">
      <c r="A384" s="29">
        <f t="shared" si="1"/>
        <v>371</v>
      </c>
      <c r="B384" s="30"/>
      <c r="C384" s="31"/>
      <c r="D384" s="32"/>
      <c r="E384" s="33"/>
      <c r="F384" s="34"/>
      <c r="G384" s="35"/>
      <c r="H384" s="33"/>
      <c r="I384" s="34"/>
      <c r="J384" s="35"/>
      <c r="K384" s="36"/>
      <c r="L384" s="37"/>
      <c r="M384" s="38"/>
      <c r="N384" s="39"/>
    </row>
    <row r="385" spans="1:14" ht="39.75" customHeight="1">
      <c r="A385" s="29">
        <f t="shared" si="1"/>
        <v>372</v>
      </c>
      <c r="B385" s="40"/>
      <c r="C385" s="41"/>
      <c r="D385" s="42"/>
      <c r="E385" s="43"/>
      <c r="F385" s="43"/>
      <c r="G385" s="43"/>
      <c r="H385" s="44"/>
      <c r="I385" s="45"/>
      <c r="J385" s="46"/>
      <c r="K385" s="47"/>
      <c r="L385" s="48"/>
      <c r="M385" s="49"/>
      <c r="N385" s="50"/>
    </row>
    <row r="386" spans="1:14" ht="39.75" customHeight="1">
      <c r="A386" s="29">
        <f t="shared" si="1"/>
        <v>373</v>
      </c>
      <c r="B386" s="30"/>
      <c r="C386" s="31"/>
      <c r="D386" s="32"/>
      <c r="E386" s="33"/>
      <c r="F386" s="34"/>
      <c r="G386" s="35"/>
      <c r="H386" s="33"/>
      <c r="I386" s="34"/>
      <c r="J386" s="35"/>
      <c r="K386" s="36"/>
      <c r="L386" s="37"/>
      <c r="M386" s="38"/>
      <c r="N386" s="39"/>
    </row>
    <row r="387" spans="1:14" ht="39.75" customHeight="1">
      <c r="A387" s="29">
        <f t="shared" si="1"/>
        <v>374</v>
      </c>
      <c r="B387" s="40"/>
      <c r="C387" s="41"/>
      <c r="D387" s="42"/>
      <c r="E387" s="43"/>
      <c r="F387" s="43"/>
      <c r="G387" s="43"/>
      <c r="H387" s="44"/>
      <c r="I387" s="45"/>
      <c r="J387" s="46"/>
      <c r="K387" s="47"/>
      <c r="L387" s="48"/>
      <c r="M387" s="49"/>
      <c r="N387" s="50"/>
    </row>
    <row r="388" spans="1:14" ht="39.75" customHeight="1">
      <c r="A388" s="29">
        <f t="shared" si="1"/>
        <v>375</v>
      </c>
      <c r="B388" s="30"/>
      <c r="C388" s="31"/>
      <c r="D388" s="32"/>
      <c r="E388" s="33"/>
      <c r="F388" s="34"/>
      <c r="G388" s="35"/>
      <c r="H388" s="33"/>
      <c r="I388" s="34"/>
      <c r="J388" s="35"/>
      <c r="K388" s="36"/>
      <c r="L388" s="37"/>
      <c r="M388" s="38"/>
      <c r="N388" s="39"/>
    </row>
    <row r="389" spans="1:14" ht="39.75" customHeight="1">
      <c r="A389" s="29">
        <f t="shared" si="1"/>
        <v>376</v>
      </c>
      <c r="B389" s="40"/>
      <c r="C389" s="41"/>
      <c r="D389" s="42"/>
      <c r="E389" s="43"/>
      <c r="F389" s="43"/>
      <c r="G389" s="43"/>
      <c r="H389" s="44"/>
      <c r="I389" s="45"/>
      <c r="J389" s="46"/>
      <c r="K389" s="47"/>
      <c r="L389" s="48"/>
      <c r="M389" s="49"/>
      <c r="N389" s="50"/>
    </row>
    <row r="390" spans="1:14" ht="39.75" customHeight="1">
      <c r="A390" s="29">
        <f t="shared" si="1"/>
        <v>377</v>
      </c>
      <c r="B390" s="30"/>
      <c r="C390" s="31"/>
      <c r="D390" s="32"/>
      <c r="E390" s="33"/>
      <c r="F390" s="34"/>
      <c r="G390" s="35"/>
      <c r="H390" s="33"/>
      <c r="I390" s="34"/>
      <c r="J390" s="35"/>
      <c r="K390" s="36"/>
      <c r="L390" s="37"/>
      <c r="M390" s="38"/>
      <c r="N390" s="39"/>
    </row>
    <row r="391" spans="1:14" ht="39.75" customHeight="1">
      <c r="A391" s="29">
        <f t="shared" si="1"/>
        <v>378</v>
      </c>
      <c r="B391" s="40"/>
      <c r="C391" s="41"/>
      <c r="D391" s="42"/>
      <c r="E391" s="43"/>
      <c r="F391" s="43"/>
      <c r="G391" s="43"/>
      <c r="H391" s="44"/>
      <c r="I391" s="45"/>
      <c r="J391" s="46"/>
      <c r="K391" s="47"/>
      <c r="L391" s="48"/>
      <c r="M391" s="49"/>
      <c r="N391" s="50"/>
    </row>
    <row r="392" spans="1:14" ht="39.75" customHeight="1">
      <c r="A392" s="29">
        <f t="shared" si="1"/>
        <v>379</v>
      </c>
      <c r="B392" s="30"/>
      <c r="C392" s="31"/>
      <c r="D392" s="32"/>
      <c r="E392" s="51"/>
      <c r="F392" s="51"/>
      <c r="G392" s="51"/>
      <c r="H392" s="33"/>
      <c r="I392" s="34"/>
      <c r="J392" s="35"/>
      <c r="K392" s="36"/>
      <c r="L392" s="37"/>
      <c r="M392" s="38"/>
      <c r="N392" s="39"/>
    </row>
    <row r="393" spans="1:14" ht="39.75" customHeight="1">
      <c r="A393" s="29">
        <f t="shared" si="1"/>
        <v>380</v>
      </c>
      <c r="B393" s="40"/>
      <c r="C393" s="41"/>
      <c r="D393" s="42"/>
      <c r="E393" s="43"/>
      <c r="F393" s="43"/>
      <c r="G393" s="43"/>
      <c r="H393" s="44"/>
      <c r="I393" s="45"/>
      <c r="J393" s="46"/>
      <c r="K393" s="47"/>
      <c r="L393" s="48"/>
      <c r="M393" s="49"/>
      <c r="N393" s="50"/>
    </row>
    <row r="394" spans="1:14" ht="39.75" customHeight="1">
      <c r="A394" s="29">
        <f t="shared" si="1"/>
        <v>381</v>
      </c>
      <c r="B394" s="30"/>
      <c r="C394" s="31"/>
      <c r="D394" s="32"/>
      <c r="E394" s="33"/>
      <c r="F394" s="34"/>
      <c r="G394" s="35"/>
      <c r="H394" s="33"/>
      <c r="I394" s="34"/>
      <c r="J394" s="35"/>
      <c r="K394" s="36"/>
      <c r="L394" s="37"/>
      <c r="M394" s="38"/>
      <c r="N394" s="39"/>
    </row>
    <row r="395" spans="1:14" ht="39.75" customHeight="1">
      <c r="A395" s="29">
        <f t="shared" si="1"/>
        <v>382</v>
      </c>
      <c r="B395" s="40"/>
      <c r="C395" s="41"/>
      <c r="D395" s="42"/>
      <c r="E395" s="43"/>
      <c r="F395" s="43"/>
      <c r="G395" s="43"/>
      <c r="H395" s="44"/>
      <c r="I395" s="45"/>
      <c r="J395" s="46"/>
      <c r="K395" s="47"/>
      <c r="L395" s="48"/>
      <c r="M395" s="49"/>
      <c r="N395" s="50"/>
    </row>
    <row r="396" spans="1:14" ht="39.75" customHeight="1">
      <c r="A396" s="29">
        <f t="shared" si="1"/>
        <v>383</v>
      </c>
      <c r="B396" s="30"/>
      <c r="C396" s="31"/>
      <c r="D396" s="32"/>
      <c r="E396" s="33"/>
      <c r="F396" s="34"/>
      <c r="G396" s="35"/>
      <c r="H396" s="33"/>
      <c r="I396" s="34"/>
      <c r="J396" s="35"/>
      <c r="K396" s="36"/>
      <c r="L396" s="37"/>
      <c r="M396" s="38"/>
      <c r="N396" s="39"/>
    </row>
    <row r="397" spans="1:14" ht="39.75" customHeight="1">
      <c r="A397" s="29">
        <f t="shared" si="1"/>
        <v>384</v>
      </c>
      <c r="B397" s="40"/>
      <c r="C397" s="41"/>
      <c r="D397" s="42"/>
      <c r="E397" s="43"/>
      <c r="F397" s="43"/>
      <c r="G397" s="43"/>
      <c r="H397" s="44"/>
      <c r="I397" s="45"/>
      <c r="J397" s="46"/>
      <c r="K397" s="47"/>
      <c r="L397" s="48"/>
      <c r="M397" s="49"/>
      <c r="N397" s="50"/>
    </row>
    <row r="398" spans="1:14" ht="39.75" customHeight="1">
      <c r="A398" s="29">
        <f t="shared" si="1"/>
        <v>385</v>
      </c>
      <c r="B398" s="30"/>
      <c r="C398" s="31"/>
      <c r="D398" s="32"/>
      <c r="E398" s="33"/>
      <c r="F398" s="34"/>
      <c r="G398" s="35"/>
      <c r="H398" s="33"/>
      <c r="I398" s="34"/>
      <c r="J398" s="35"/>
      <c r="K398" s="36"/>
      <c r="L398" s="37"/>
      <c r="M398" s="38"/>
      <c r="N398" s="39"/>
    </row>
    <row r="399" spans="1:14" ht="39.75" customHeight="1">
      <c r="A399" s="29">
        <f t="shared" si="1"/>
        <v>386</v>
      </c>
      <c r="B399" s="40"/>
      <c r="C399" s="41"/>
      <c r="D399" s="42"/>
      <c r="E399" s="43"/>
      <c r="F399" s="43"/>
      <c r="G399" s="43"/>
      <c r="H399" s="44"/>
      <c r="I399" s="45"/>
      <c r="J399" s="46"/>
      <c r="K399" s="47"/>
      <c r="L399" s="48"/>
      <c r="M399" s="49"/>
      <c r="N399" s="50"/>
    </row>
    <row r="400" spans="1:14" ht="39.75" customHeight="1">
      <c r="A400" s="29">
        <f t="shared" si="1"/>
        <v>387</v>
      </c>
      <c r="B400" s="30"/>
      <c r="C400" s="31"/>
      <c r="D400" s="32"/>
      <c r="E400" s="33"/>
      <c r="F400" s="34"/>
      <c r="G400" s="35"/>
      <c r="H400" s="33"/>
      <c r="I400" s="34"/>
      <c r="J400" s="35"/>
      <c r="K400" s="36"/>
      <c r="L400" s="37"/>
      <c r="M400" s="38"/>
      <c r="N400" s="39"/>
    </row>
    <row r="401" spans="1:14" ht="39.75" customHeight="1">
      <c r="A401" s="29">
        <f t="shared" si="1"/>
        <v>388</v>
      </c>
      <c r="B401" s="40"/>
      <c r="C401" s="41"/>
      <c r="D401" s="42"/>
      <c r="E401" s="43"/>
      <c r="F401" s="43"/>
      <c r="G401" s="43"/>
      <c r="H401" s="44"/>
      <c r="I401" s="45"/>
      <c r="J401" s="46"/>
      <c r="K401" s="47"/>
      <c r="L401" s="48"/>
      <c r="M401" s="49"/>
      <c r="N401" s="50"/>
    </row>
    <row r="402" spans="1:14" ht="39.75" customHeight="1">
      <c r="A402" s="29">
        <f t="shared" si="1"/>
        <v>389</v>
      </c>
      <c r="B402" s="30"/>
      <c r="C402" s="31"/>
      <c r="D402" s="32"/>
      <c r="E402" s="51"/>
      <c r="F402" s="51"/>
      <c r="G402" s="51"/>
      <c r="H402" s="33"/>
      <c r="I402" s="34"/>
      <c r="J402" s="35"/>
      <c r="K402" s="36"/>
      <c r="L402" s="37"/>
      <c r="M402" s="38"/>
      <c r="N402" s="39"/>
    </row>
    <row r="403" spans="1:14" ht="39.75" customHeight="1">
      <c r="A403" s="29">
        <f t="shared" si="1"/>
        <v>390</v>
      </c>
      <c r="B403" s="40"/>
      <c r="C403" s="41"/>
      <c r="D403" s="42"/>
      <c r="E403" s="43"/>
      <c r="F403" s="43"/>
      <c r="G403" s="43"/>
      <c r="H403" s="44"/>
      <c r="I403" s="45"/>
      <c r="J403" s="46"/>
      <c r="K403" s="47"/>
      <c r="L403" s="48"/>
      <c r="M403" s="49"/>
      <c r="N403" s="50"/>
    </row>
    <row r="404" spans="1:14" ht="39.75" customHeight="1">
      <c r="A404" s="29">
        <f t="shared" si="1"/>
        <v>391</v>
      </c>
      <c r="B404" s="30"/>
      <c r="C404" s="31"/>
      <c r="D404" s="32"/>
      <c r="E404" s="33"/>
      <c r="F404" s="34"/>
      <c r="G404" s="35"/>
      <c r="H404" s="33"/>
      <c r="I404" s="34"/>
      <c r="J404" s="35"/>
      <c r="K404" s="36"/>
      <c r="L404" s="37"/>
      <c r="M404" s="38"/>
      <c r="N404" s="39"/>
    </row>
    <row r="405" spans="1:14" ht="39.75" customHeight="1">
      <c r="A405" s="29">
        <f t="shared" si="1"/>
        <v>392</v>
      </c>
      <c r="B405" s="40"/>
      <c r="C405" s="41"/>
      <c r="D405" s="42"/>
      <c r="E405" s="43"/>
      <c r="F405" s="43"/>
      <c r="G405" s="43"/>
      <c r="H405" s="44"/>
      <c r="I405" s="45"/>
      <c r="J405" s="46"/>
      <c r="K405" s="47"/>
      <c r="L405" s="48"/>
      <c r="M405" s="49"/>
      <c r="N405" s="50"/>
    </row>
    <row r="406" spans="1:14" ht="39.75" customHeight="1">
      <c r="A406" s="29">
        <f t="shared" si="1"/>
        <v>393</v>
      </c>
      <c r="B406" s="30"/>
      <c r="C406" s="31"/>
      <c r="D406" s="32"/>
      <c r="E406" s="33"/>
      <c r="F406" s="34"/>
      <c r="G406" s="35"/>
      <c r="H406" s="33"/>
      <c r="I406" s="34"/>
      <c r="J406" s="35"/>
      <c r="K406" s="36"/>
      <c r="L406" s="37"/>
      <c r="M406" s="38"/>
      <c r="N406" s="39"/>
    </row>
    <row r="407" spans="1:14" ht="39.75" customHeight="1">
      <c r="A407" s="29">
        <f t="shared" si="1"/>
        <v>394</v>
      </c>
      <c r="B407" s="40"/>
      <c r="C407" s="41"/>
      <c r="D407" s="42"/>
      <c r="E407" s="43"/>
      <c r="F407" s="43"/>
      <c r="G407" s="43"/>
      <c r="H407" s="44"/>
      <c r="I407" s="45"/>
      <c r="J407" s="46"/>
      <c r="K407" s="47"/>
      <c r="L407" s="48"/>
      <c r="M407" s="49"/>
      <c r="N407" s="50"/>
    </row>
    <row r="408" spans="1:14" ht="39.75" customHeight="1">
      <c r="A408" s="29">
        <f t="shared" si="1"/>
        <v>395</v>
      </c>
      <c r="B408" s="30"/>
      <c r="C408" s="31"/>
      <c r="D408" s="32"/>
      <c r="E408" s="33"/>
      <c r="F408" s="34"/>
      <c r="G408" s="35"/>
      <c r="H408" s="33"/>
      <c r="I408" s="34"/>
      <c r="J408" s="35"/>
      <c r="K408" s="36"/>
      <c r="L408" s="37"/>
      <c r="M408" s="38"/>
      <c r="N408" s="39"/>
    </row>
    <row r="409" spans="1:14" ht="39.75" customHeight="1">
      <c r="A409" s="29">
        <f t="shared" si="1"/>
        <v>396</v>
      </c>
      <c r="B409" s="40"/>
      <c r="C409" s="41"/>
      <c r="D409" s="42"/>
      <c r="E409" s="43"/>
      <c r="F409" s="43"/>
      <c r="G409" s="43"/>
      <c r="H409" s="44"/>
      <c r="I409" s="45"/>
      <c r="J409" s="46"/>
      <c r="K409" s="47"/>
      <c r="L409" s="48"/>
      <c r="M409" s="49"/>
      <c r="N409" s="50"/>
    </row>
    <row r="410" spans="1:14" ht="39.75" customHeight="1">
      <c r="A410" s="29">
        <f t="shared" si="1"/>
        <v>397</v>
      </c>
      <c r="B410" s="30"/>
      <c r="C410" s="31"/>
      <c r="D410" s="32"/>
      <c r="E410" s="33"/>
      <c r="F410" s="34"/>
      <c r="G410" s="35"/>
      <c r="H410" s="33"/>
      <c r="I410" s="34"/>
      <c r="J410" s="35"/>
      <c r="K410" s="36"/>
      <c r="L410" s="37"/>
      <c r="M410" s="38"/>
      <c r="N410" s="39"/>
    </row>
    <row r="411" spans="1:14" ht="39.75" customHeight="1">
      <c r="A411" s="29">
        <f t="shared" si="1"/>
        <v>398</v>
      </c>
      <c r="B411" s="40"/>
      <c r="C411" s="41"/>
      <c r="D411" s="42"/>
      <c r="E411" s="43"/>
      <c r="F411" s="43"/>
      <c r="G411" s="43"/>
      <c r="H411" s="44"/>
      <c r="I411" s="45"/>
      <c r="J411" s="46"/>
      <c r="K411" s="47"/>
      <c r="L411" s="48"/>
      <c r="M411" s="49"/>
      <c r="N411" s="50"/>
    </row>
    <row r="412" spans="1:14" ht="39.75" customHeight="1">
      <c r="A412" s="29">
        <f t="shared" si="1"/>
        <v>399</v>
      </c>
      <c r="B412" s="30"/>
      <c r="C412" s="31"/>
      <c r="D412" s="32"/>
      <c r="E412" s="51"/>
      <c r="F412" s="51"/>
      <c r="G412" s="51"/>
      <c r="H412" s="33"/>
      <c r="I412" s="34"/>
      <c r="J412" s="35"/>
      <c r="K412" s="36"/>
      <c r="L412" s="37"/>
      <c r="M412" s="38"/>
      <c r="N412" s="39"/>
    </row>
    <row r="413" spans="1:14" ht="39.75" customHeight="1">
      <c r="A413" s="29">
        <f t="shared" si="1"/>
        <v>400</v>
      </c>
      <c r="B413" s="40"/>
      <c r="C413" s="41"/>
      <c r="D413" s="42"/>
      <c r="E413" s="43"/>
      <c r="F413" s="43"/>
      <c r="G413" s="43"/>
      <c r="H413" s="44"/>
      <c r="I413" s="45"/>
      <c r="J413" s="46"/>
      <c r="K413" s="47"/>
      <c r="L413" s="48"/>
      <c r="M413" s="49"/>
      <c r="N413" s="50"/>
    </row>
    <row r="414" spans="1:14" ht="39.75" customHeight="1">
      <c r="A414" s="29">
        <f t="shared" si="1"/>
        <v>401</v>
      </c>
      <c r="B414" s="30"/>
      <c r="C414" s="31"/>
      <c r="D414" s="32"/>
      <c r="E414" s="33"/>
      <c r="F414" s="34"/>
      <c r="G414" s="35"/>
      <c r="H414" s="33"/>
      <c r="I414" s="34"/>
      <c r="J414" s="35"/>
      <c r="K414" s="36"/>
      <c r="L414" s="37"/>
      <c r="M414" s="38"/>
      <c r="N414" s="39"/>
    </row>
    <row r="415" spans="1:14" ht="39.75" customHeight="1">
      <c r="A415" s="29">
        <f t="shared" si="1"/>
        <v>402</v>
      </c>
      <c r="B415" s="40"/>
      <c r="C415" s="41"/>
      <c r="D415" s="42"/>
      <c r="E415" s="43"/>
      <c r="F415" s="43"/>
      <c r="G415" s="43"/>
      <c r="H415" s="44"/>
      <c r="I415" s="45"/>
      <c r="J415" s="46"/>
      <c r="K415" s="47"/>
      <c r="L415" s="48"/>
      <c r="M415" s="49"/>
      <c r="N415" s="50"/>
    </row>
    <row r="416" spans="1:14" ht="39.75" customHeight="1">
      <c r="A416" s="29">
        <f t="shared" si="1"/>
        <v>403</v>
      </c>
      <c r="B416" s="30"/>
      <c r="C416" s="31"/>
      <c r="D416" s="32"/>
      <c r="E416" s="33"/>
      <c r="F416" s="34"/>
      <c r="G416" s="35"/>
      <c r="H416" s="33"/>
      <c r="I416" s="34"/>
      <c r="J416" s="35"/>
      <c r="K416" s="36"/>
      <c r="L416" s="37"/>
      <c r="M416" s="38"/>
      <c r="N416" s="39"/>
    </row>
    <row r="417" spans="1:14" ht="39.75" customHeight="1">
      <c r="A417" s="29">
        <f t="shared" si="1"/>
        <v>404</v>
      </c>
      <c r="B417" s="40"/>
      <c r="C417" s="41"/>
      <c r="D417" s="42"/>
      <c r="E417" s="43"/>
      <c r="F417" s="43"/>
      <c r="G417" s="43"/>
      <c r="H417" s="44"/>
      <c r="I417" s="45"/>
      <c r="J417" s="46"/>
      <c r="K417" s="47"/>
      <c r="L417" s="48"/>
      <c r="M417" s="49"/>
      <c r="N417" s="50"/>
    </row>
    <row r="418" spans="1:14" ht="39.75" customHeight="1">
      <c r="A418" s="29">
        <f t="shared" si="1"/>
        <v>405</v>
      </c>
      <c r="B418" s="30"/>
      <c r="C418" s="31"/>
      <c r="D418" s="32"/>
      <c r="E418" s="33"/>
      <c r="F418" s="34"/>
      <c r="G418" s="35"/>
      <c r="H418" s="33"/>
      <c r="I418" s="34"/>
      <c r="J418" s="35"/>
      <c r="K418" s="36"/>
      <c r="L418" s="37"/>
      <c r="M418" s="38"/>
      <c r="N418" s="39"/>
    </row>
    <row r="419" spans="1:14" ht="39.75" customHeight="1">
      <c r="A419" s="29">
        <f t="shared" si="1"/>
        <v>406</v>
      </c>
      <c r="B419" s="40"/>
      <c r="C419" s="41"/>
      <c r="D419" s="42"/>
      <c r="E419" s="43"/>
      <c r="F419" s="43"/>
      <c r="G419" s="43"/>
      <c r="H419" s="44"/>
      <c r="I419" s="45"/>
      <c r="J419" s="46"/>
      <c r="K419" s="47"/>
      <c r="L419" s="48"/>
      <c r="M419" s="49"/>
      <c r="N419" s="50"/>
    </row>
    <row r="420" spans="1:14" ht="39.75" customHeight="1">
      <c r="A420" s="29">
        <f t="shared" si="1"/>
        <v>407</v>
      </c>
      <c r="B420" s="30"/>
      <c r="C420" s="31"/>
      <c r="D420" s="32"/>
      <c r="E420" s="33"/>
      <c r="F420" s="34"/>
      <c r="G420" s="35"/>
      <c r="H420" s="33"/>
      <c r="I420" s="34"/>
      <c r="J420" s="35"/>
      <c r="K420" s="36"/>
      <c r="L420" s="37"/>
      <c r="M420" s="38"/>
      <c r="N420" s="39"/>
    </row>
    <row r="421" spans="1:14" ht="39.75" customHeight="1">
      <c r="A421" s="29">
        <f t="shared" si="1"/>
        <v>408</v>
      </c>
      <c r="B421" s="40"/>
      <c r="C421" s="41"/>
      <c r="D421" s="42"/>
      <c r="E421" s="43"/>
      <c r="F421" s="43"/>
      <c r="G421" s="43"/>
      <c r="H421" s="44"/>
      <c r="I421" s="45"/>
      <c r="J421" s="46"/>
      <c r="K421" s="47"/>
      <c r="L421" s="48"/>
      <c r="M421" s="49"/>
      <c r="N421" s="50"/>
    </row>
    <row r="422" spans="1:14" ht="39.75" customHeight="1">
      <c r="A422" s="29">
        <f t="shared" si="1"/>
        <v>409</v>
      </c>
      <c r="B422" s="30"/>
      <c r="C422" s="31"/>
      <c r="D422" s="32"/>
      <c r="E422" s="51"/>
      <c r="F422" s="51"/>
      <c r="G422" s="51"/>
      <c r="H422" s="33"/>
      <c r="I422" s="34"/>
      <c r="J422" s="35"/>
      <c r="K422" s="36"/>
      <c r="L422" s="37"/>
      <c r="M422" s="38"/>
      <c r="N422" s="39"/>
    </row>
    <row r="423" spans="1:14" ht="39.75" customHeight="1">
      <c r="A423" s="29">
        <f t="shared" si="1"/>
        <v>410</v>
      </c>
      <c r="B423" s="40"/>
      <c r="C423" s="41"/>
      <c r="D423" s="42"/>
      <c r="E423" s="43"/>
      <c r="F423" s="43"/>
      <c r="G423" s="43"/>
      <c r="H423" s="44"/>
      <c r="I423" s="45"/>
      <c r="J423" s="46"/>
      <c r="K423" s="47"/>
      <c r="L423" s="48"/>
      <c r="M423" s="49"/>
      <c r="N423" s="50"/>
    </row>
    <row r="424" spans="1:14" ht="39.75" customHeight="1">
      <c r="A424" s="29">
        <f t="shared" si="1"/>
        <v>411</v>
      </c>
      <c r="B424" s="30"/>
      <c r="C424" s="31"/>
      <c r="D424" s="32"/>
      <c r="E424" s="33"/>
      <c r="F424" s="34"/>
      <c r="G424" s="35"/>
      <c r="H424" s="33"/>
      <c r="I424" s="34"/>
      <c r="J424" s="35"/>
      <c r="K424" s="36"/>
      <c r="L424" s="37"/>
      <c r="M424" s="38"/>
      <c r="N424" s="39"/>
    </row>
    <row r="425" spans="1:14" ht="39.75" customHeight="1">
      <c r="A425" s="29">
        <f t="shared" si="1"/>
        <v>412</v>
      </c>
      <c r="B425" s="40"/>
      <c r="C425" s="41"/>
      <c r="D425" s="42"/>
      <c r="E425" s="43"/>
      <c r="F425" s="43"/>
      <c r="G425" s="43"/>
      <c r="H425" s="44"/>
      <c r="I425" s="45"/>
      <c r="J425" s="46"/>
      <c r="K425" s="47"/>
      <c r="L425" s="48"/>
      <c r="M425" s="49"/>
      <c r="N425" s="50"/>
    </row>
    <row r="426" spans="1:14" ht="39.75" customHeight="1">
      <c r="A426" s="29">
        <f t="shared" si="1"/>
        <v>413</v>
      </c>
      <c r="B426" s="30"/>
      <c r="C426" s="31"/>
      <c r="D426" s="32"/>
      <c r="E426" s="33"/>
      <c r="F426" s="34"/>
      <c r="G426" s="35"/>
      <c r="H426" s="33"/>
      <c r="I426" s="34"/>
      <c r="J426" s="35"/>
      <c r="K426" s="36"/>
      <c r="L426" s="37"/>
      <c r="M426" s="38"/>
      <c r="N426" s="39"/>
    </row>
    <row r="427" spans="1:14" ht="39.75" customHeight="1">
      <c r="A427" s="29">
        <f t="shared" si="1"/>
        <v>414</v>
      </c>
      <c r="B427" s="40"/>
      <c r="C427" s="41"/>
      <c r="D427" s="42"/>
      <c r="E427" s="43"/>
      <c r="F427" s="43"/>
      <c r="G427" s="43"/>
      <c r="H427" s="44"/>
      <c r="I427" s="45"/>
      <c r="J427" s="46"/>
      <c r="K427" s="47"/>
      <c r="L427" s="48"/>
      <c r="M427" s="49"/>
      <c r="N427" s="50"/>
    </row>
    <row r="428" spans="1:14" ht="39.75" customHeight="1">
      <c r="A428" s="29">
        <f t="shared" si="1"/>
        <v>415</v>
      </c>
      <c r="B428" s="30"/>
      <c r="C428" s="31"/>
      <c r="D428" s="32"/>
      <c r="E428" s="33"/>
      <c r="F428" s="34"/>
      <c r="G428" s="35"/>
      <c r="H428" s="33"/>
      <c r="I428" s="34"/>
      <c r="J428" s="35"/>
      <c r="K428" s="36"/>
      <c r="L428" s="37"/>
      <c r="M428" s="38"/>
      <c r="N428" s="39"/>
    </row>
    <row r="429" spans="1:14" ht="39.75" customHeight="1">
      <c r="A429" s="29">
        <f t="shared" si="1"/>
        <v>416</v>
      </c>
      <c r="B429" s="40"/>
      <c r="C429" s="41"/>
      <c r="D429" s="42"/>
      <c r="E429" s="43"/>
      <c r="F429" s="43"/>
      <c r="G429" s="43"/>
      <c r="H429" s="44"/>
      <c r="I429" s="45"/>
      <c r="J429" s="46"/>
      <c r="K429" s="47"/>
      <c r="L429" s="48"/>
      <c r="M429" s="49"/>
      <c r="N429" s="50"/>
    </row>
    <row r="430" spans="1:14" ht="39.75" customHeight="1">
      <c r="A430" s="29">
        <f t="shared" si="1"/>
        <v>417</v>
      </c>
      <c r="B430" s="30"/>
      <c r="C430" s="31"/>
      <c r="D430" s="32"/>
      <c r="E430" s="33"/>
      <c r="F430" s="34"/>
      <c r="G430" s="35"/>
      <c r="H430" s="33"/>
      <c r="I430" s="34"/>
      <c r="J430" s="35"/>
      <c r="K430" s="36"/>
      <c r="L430" s="37"/>
      <c r="M430" s="38"/>
      <c r="N430" s="39"/>
    </row>
    <row r="431" spans="1:14" ht="39.75" customHeight="1">
      <c r="A431" s="29">
        <f t="shared" si="1"/>
        <v>418</v>
      </c>
      <c r="B431" s="40"/>
      <c r="C431" s="41"/>
      <c r="D431" s="42"/>
      <c r="E431" s="43"/>
      <c r="F431" s="43"/>
      <c r="G431" s="43"/>
      <c r="H431" s="44"/>
      <c r="I431" s="45"/>
      <c r="J431" s="46"/>
      <c r="K431" s="47"/>
      <c r="L431" s="48"/>
      <c r="M431" s="49"/>
      <c r="N431" s="50"/>
    </row>
    <row r="432" spans="1:14" ht="39.75" customHeight="1">
      <c r="A432" s="29">
        <f t="shared" si="1"/>
        <v>419</v>
      </c>
      <c r="B432" s="30"/>
      <c r="C432" s="31"/>
      <c r="D432" s="32"/>
      <c r="E432" s="51"/>
      <c r="F432" s="51"/>
      <c r="G432" s="51"/>
      <c r="H432" s="33"/>
      <c r="I432" s="34"/>
      <c r="J432" s="35"/>
      <c r="K432" s="36"/>
      <c r="L432" s="37"/>
      <c r="M432" s="38"/>
      <c r="N432" s="39"/>
    </row>
    <row r="433" spans="1:14" ht="39.75" customHeight="1">
      <c r="A433" s="29">
        <f t="shared" si="1"/>
        <v>420</v>
      </c>
      <c r="B433" s="40"/>
      <c r="C433" s="41"/>
      <c r="D433" s="42"/>
      <c r="E433" s="43"/>
      <c r="F433" s="43"/>
      <c r="G433" s="43"/>
      <c r="H433" s="44"/>
      <c r="I433" s="45"/>
      <c r="J433" s="46"/>
      <c r="K433" s="47"/>
      <c r="L433" s="48"/>
      <c r="M433" s="49"/>
      <c r="N433" s="50"/>
    </row>
    <row r="434" spans="1:14" ht="39.75" customHeight="1">
      <c r="A434" s="29">
        <f t="shared" si="1"/>
        <v>421</v>
      </c>
      <c r="B434" s="30"/>
      <c r="C434" s="31"/>
      <c r="D434" s="32"/>
      <c r="E434" s="33"/>
      <c r="F434" s="34"/>
      <c r="G434" s="35"/>
      <c r="H434" s="33"/>
      <c r="I434" s="34"/>
      <c r="J434" s="35"/>
      <c r="K434" s="36"/>
      <c r="L434" s="37"/>
      <c r="M434" s="38"/>
      <c r="N434" s="39"/>
    </row>
    <row r="435" spans="1:14" ht="39.75" customHeight="1">
      <c r="A435" s="29">
        <f t="shared" si="1"/>
        <v>422</v>
      </c>
      <c r="B435" s="40"/>
      <c r="C435" s="41"/>
      <c r="D435" s="42"/>
      <c r="E435" s="43"/>
      <c r="F435" s="43"/>
      <c r="G435" s="43"/>
      <c r="H435" s="44"/>
      <c r="I435" s="45"/>
      <c r="J435" s="46"/>
      <c r="K435" s="47"/>
      <c r="L435" s="48"/>
      <c r="M435" s="49"/>
      <c r="N435" s="50"/>
    </row>
    <row r="436" spans="1:14" ht="39.75" customHeight="1">
      <c r="A436" s="29">
        <f t="shared" si="1"/>
        <v>423</v>
      </c>
      <c r="B436" s="30"/>
      <c r="C436" s="31"/>
      <c r="D436" s="32"/>
      <c r="E436" s="33"/>
      <c r="F436" s="34"/>
      <c r="G436" s="35"/>
      <c r="H436" s="33"/>
      <c r="I436" s="34"/>
      <c r="J436" s="35"/>
      <c r="K436" s="36"/>
      <c r="L436" s="37"/>
      <c r="M436" s="38"/>
      <c r="N436" s="39"/>
    </row>
    <row r="437" spans="1:14" ht="39.75" customHeight="1">
      <c r="A437" s="29">
        <f t="shared" si="1"/>
        <v>424</v>
      </c>
      <c r="B437" s="40"/>
      <c r="C437" s="41"/>
      <c r="D437" s="42"/>
      <c r="E437" s="43"/>
      <c r="F437" s="43"/>
      <c r="G437" s="43"/>
      <c r="H437" s="44"/>
      <c r="I437" s="45"/>
      <c r="J437" s="46"/>
      <c r="K437" s="47"/>
      <c r="L437" s="48"/>
      <c r="M437" s="49"/>
      <c r="N437" s="50"/>
    </row>
    <row r="438" spans="1:14" ht="39.75" customHeight="1">
      <c r="A438" s="29">
        <f t="shared" si="1"/>
        <v>425</v>
      </c>
      <c r="B438" s="30"/>
      <c r="C438" s="31"/>
      <c r="D438" s="32"/>
      <c r="E438" s="33"/>
      <c r="F438" s="34"/>
      <c r="G438" s="35"/>
      <c r="H438" s="33"/>
      <c r="I438" s="34"/>
      <c r="J438" s="35"/>
      <c r="K438" s="36"/>
      <c r="L438" s="37"/>
      <c r="M438" s="38"/>
      <c r="N438" s="39"/>
    </row>
    <row r="439" spans="1:14" ht="39.75" customHeight="1">
      <c r="A439" s="29">
        <f t="shared" si="1"/>
        <v>426</v>
      </c>
      <c r="B439" s="40"/>
      <c r="C439" s="41"/>
      <c r="D439" s="42"/>
      <c r="E439" s="43"/>
      <c r="F439" s="43"/>
      <c r="G439" s="43"/>
      <c r="H439" s="44"/>
      <c r="I439" s="45"/>
      <c r="J439" s="46"/>
      <c r="K439" s="47"/>
      <c r="L439" s="48"/>
      <c r="M439" s="49"/>
      <c r="N439" s="50"/>
    </row>
    <row r="440" spans="1:14" ht="39.75" customHeight="1">
      <c r="A440" s="29">
        <f t="shared" si="1"/>
        <v>427</v>
      </c>
      <c r="B440" s="30"/>
      <c r="C440" s="31"/>
      <c r="D440" s="32"/>
      <c r="E440" s="33"/>
      <c r="F440" s="34"/>
      <c r="G440" s="35"/>
      <c r="H440" s="33"/>
      <c r="I440" s="34"/>
      <c r="J440" s="35"/>
      <c r="K440" s="36"/>
      <c r="L440" s="37"/>
      <c r="M440" s="38"/>
      <c r="N440" s="39"/>
    </row>
    <row r="441" spans="1:14" ht="39.75" customHeight="1">
      <c r="A441" s="29">
        <f t="shared" si="1"/>
        <v>428</v>
      </c>
      <c r="B441" s="40"/>
      <c r="C441" s="41"/>
      <c r="D441" s="42"/>
      <c r="E441" s="43"/>
      <c r="F441" s="43"/>
      <c r="G441" s="43"/>
      <c r="H441" s="44"/>
      <c r="I441" s="45"/>
      <c r="J441" s="46"/>
      <c r="K441" s="47"/>
      <c r="L441" s="48"/>
      <c r="M441" s="49"/>
      <c r="N441" s="50"/>
    </row>
    <row r="442" spans="1:14" ht="39.75" customHeight="1">
      <c r="A442" s="29">
        <f t="shared" si="1"/>
        <v>429</v>
      </c>
      <c r="B442" s="30"/>
      <c r="C442" s="31"/>
      <c r="D442" s="32"/>
      <c r="E442" s="51"/>
      <c r="F442" s="51"/>
      <c r="G442" s="51"/>
      <c r="H442" s="33"/>
      <c r="I442" s="34"/>
      <c r="J442" s="35"/>
      <c r="K442" s="36"/>
      <c r="L442" s="37"/>
      <c r="M442" s="38"/>
      <c r="N442" s="39"/>
    </row>
    <row r="443" spans="1:14" ht="39.75" customHeight="1">
      <c r="A443" s="29">
        <f t="shared" si="1"/>
        <v>430</v>
      </c>
      <c r="B443" s="40"/>
      <c r="C443" s="41"/>
      <c r="D443" s="42"/>
      <c r="E443" s="43"/>
      <c r="F443" s="43"/>
      <c r="G443" s="43"/>
      <c r="H443" s="44"/>
      <c r="I443" s="45"/>
      <c r="J443" s="46"/>
      <c r="K443" s="47"/>
      <c r="L443" s="48"/>
      <c r="M443" s="49"/>
      <c r="N443" s="50"/>
    </row>
    <row r="444" spans="1:14" ht="39.75" customHeight="1">
      <c r="A444" s="29">
        <f t="shared" si="1"/>
        <v>431</v>
      </c>
      <c r="B444" s="30"/>
      <c r="C444" s="31"/>
      <c r="D444" s="32"/>
      <c r="E444" s="33"/>
      <c r="F444" s="34"/>
      <c r="G444" s="35"/>
      <c r="H444" s="33"/>
      <c r="I444" s="34"/>
      <c r="J444" s="35"/>
      <c r="K444" s="36"/>
      <c r="L444" s="37"/>
      <c r="M444" s="38"/>
      <c r="N444" s="39"/>
    </row>
    <row r="445" spans="1:14" ht="39.75" customHeight="1">
      <c r="A445" s="29">
        <f t="shared" si="1"/>
        <v>432</v>
      </c>
      <c r="B445" s="40"/>
      <c r="C445" s="41"/>
      <c r="D445" s="42"/>
      <c r="E445" s="43"/>
      <c r="F445" s="43"/>
      <c r="G445" s="43"/>
      <c r="H445" s="44"/>
      <c r="I445" s="45"/>
      <c r="J445" s="46"/>
      <c r="K445" s="47"/>
      <c r="L445" s="48"/>
      <c r="M445" s="49"/>
      <c r="N445" s="50"/>
    </row>
    <row r="446" spans="1:14" ht="39.75" customHeight="1">
      <c r="A446" s="29">
        <f t="shared" si="1"/>
        <v>433</v>
      </c>
      <c r="B446" s="30"/>
      <c r="C446" s="31"/>
      <c r="D446" s="32"/>
      <c r="E446" s="33"/>
      <c r="F446" s="34"/>
      <c r="G446" s="35"/>
      <c r="H446" s="33"/>
      <c r="I446" s="34"/>
      <c r="J446" s="35"/>
      <c r="K446" s="36"/>
      <c r="L446" s="37"/>
      <c r="M446" s="38"/>
      <c r="N446" s="39"/>
    </row>
    <row r="447" spans="1:14" ht="39.75" customHeight="1">
      <c r="A447" s="29">
        <f t="shared" si="1"/>
        <v>434</v>
      </c>
      <c r="B447" s="40"/>
      <c r="C447" s="41"/>
      <c r="D447" s="42"/>
      <c r="E447" s="43"/>
      <c r="F447" s="43"/>
      <c r="G447" s="43"/>
      <c r="H447" s="44"/>
      <c r="I447" s="45"/>
      <c r="J447" s="46"/>
      <c r="K447" s="47"/>
      <c r="L447" s="48"/>
      <c r="M447" s="49"/>
      <c r="N447" s="50"/>
    </row>
    <row r="448" spans="1:14" ht="39.75" customHeight="1">
      <c r="A448" s="29">
        <f t="shared" si="1"/>
        <v>435</v>
      </c>
      <c r="B448" s="30"/>
      <c r="C448" s="31"/>
      <c r="D448" s="32"/>
      <c r="E448" s="33"/>
      <c r="F448" s="34"/>
      <c r="G448" s="35"/>
      <c r="H448" s="33"/>
      <c r="I448" s="34"/>
      <c r="J448" s="35"/>
      <c r="K448" s="36"/>
      <c r="L448" s="37"/>
      <c r="M448" s="38"/>
      <c r="N448" s="39"/>
    </row>
    <row r="449" spans="1:14" ht="39.75" customHeight="1">
      <c r="A449" s="29">
        <f t="shared" si="1"/>
        <v>436</v>
      </c>
      <c r="B449" s="40"/>
      <c r="C449" s="41"/>
      <c r="D449" s="42"/>
      <c r="E449" s="43"/>
      <c r="F449" s="43"/>
      <c r="G449" s="43"/>
      <c r="H449" s="44"/>
      <c r="I449" s="45"/>
      <c r="J449" s="46"/>
      <c r="K449" s="47"/>
      <c r="L449" s="48"/>
      <c r="M449" s="49"/>
      <c r="N449" s="50"/>
    </row>
    <row r="450" spans="1:14" ht="39.75" customHeight="1">
      <c r="A450" s="29">
        <f t="shared" si="1"/>
        <v>437</v>
      </c>
      <c r="B450" s="30"/>
      <c r="C450" s="31"/>
      <c r="D450" s="32"/>
      <c r="E450" s="33"/>
      <c r="F450" s="34"/>
      <c r="G450" s="35"/>
      <c r="H450" s="33"/>
      <c r="I450" s="34"/>
      <c r="J450" s="35"/>
      <c r="K450" s="36"/>
      <c r="L450" s="37"/>
      <c r="M450" s="38"/>
      <c r="N450" s="39"/>
    </row>
    <row r="451" spans="1:14" ht="39.75" customHeight="1">
      <c r="A451" s="29">
        <f t="shared" si="1"/>
        <v>438</v>
      </c>
      <c r="B451" s="40"/>
      <c r="C451" s="41"/>
      <c r="D451" s="42"/>
      <c r="E451" s="43"/>
      <c r="F451" s="43"/>
      <c r="G451" s="43"/>
      <c r="H451" s="44"/>
      <c r="I451" s="45"/>
      <c r="J451" s="46"/>
      <c r="K451" s="47"/>
      <c r="L451" s="48"/>
      <c r="M451" s="49"/>
      <c r="N451" s="50"/>
    </row>
    <row r="452" spans="1:14" ht="39.75" customHeight="1">
      <c r="A452" s="29">
        <f t="shared" si="1"/>
        <v>439</v>
      </c>
      <c r="B452" s="30"/>
      <c r="C452" s="31"/>
      <c r="D452" s="32"/>
      <c r="E452" s="51"/>
      <c r="F452" s="51"/>
      <c r="G452" s="51"/>
      <c r="H452" s="33"/>
      <c r="I452" s="34"/>
      <c r="J452" s="35"/>
      <c r="K452" s="36"/>
      <c r="L452" s="37"/>
      <c r="M452" s="38"/>
      <c r="N452" s="39"/>
    </row>
    <row r="453" spans="1:14" ht="39.75" customHeight="1">
      <c r="A453" s="29">
        <f t="shared" si="1"/>
        <v>440</v>
      </c>
      <c r="B453" s="40"/>
      <c r="C453" s="41"/>
      <c r="D453" s="42"/>
      <c r="E453" s="43"/>
      <c r="F453" s="43"/>
      <c r="G453" s="43"/>
      <c r="H453" s="44"/>
      <c r="I453" s="45"/>
      <c r="J453" s="46"/>
      <c r="K453" s="47"/>
      <c r="L453" s="48"/>
      <c r="M453" s="49"/>
      <c r="N453" s="50"/>
    </row>
    <row r="454" spans="1:14" ht="39.75" customHeight="1">
      <c r="A454" s="29">
        <f t="shared" si="1"/>
        <v>441</v>
      </c>
      <c r="B454" s="30"/>
      <c r="C454" s="31"/>
      <c r="D454" s="32"/>
      <c r="E454" s="33"/>
      <c r="F454" s="34"/>
      <c r="G454" s="35"/>
      <c r="H454" s="33"/>
      <c r="I454" s="34"/>
      <c r="J454" s="35"/>
      <c r="K454" s="36"/>
      <c r="L454" s="37"/>
      <c r="M454" s="38"/>
      <c r="N454" s="39"/>
    </row>
    <row r="455" spans="1:14" ht="39.75" customHeight="1">
      <c r="A455" s="29">
        <f t="shared" si="1"/>
        <v>442</v>
      </c>
      <c r="B455" s="40"/>
      <c r="C455" s="41"/>
      <c r="D455" s="42"/>
      <c r="E455" s="43"/>
      <c r="F455" s="43"/>
      <c r="G455" s="43"/>
      <c r="H455" s="44"/>
      <c r="I455" s="45"/>
      <c r="J455" s="46"/>
      <c r="K455" s="47"/>
      <c r="L455" s="48"/>
      <c r="M455" s="49"/>
      <c r="N455" s="50"/>
    </row>
    <row r="456" spans="1:14" ht="39.75" customHeight="1">
      <c r="A456" s="29">
        <f t="shared" si="1"/>
        <v>443</v>
      </c>
      <c r="B456" s="30"/>
      <c r="C456" s="31"/>
      <c r="D456" s="32"/>
      <c r="E456" s="33"/>
      <c r="F456" s="34"/>
      <c r="G456" s="35"/>
      <c r="H456" s="33"/>
      <c r="I456" s="34"/>
      <c r="J456" s="35"/>
      <c r="K456" s="36"/>
      <c r="L456" s="37"/>
      <c r="M456" s="38"/>
      <c r="N456" s="39"/>
    </row>
    <row r="457" spans="1:14" ht="39.75" customHeight="1">
      <c r="A457" s="29">
        <f t="shared" si="1"/>
        <v>444</v>
      </c>
      <c r="B457" s="40"/>
      <c r="C457" s="41"/>
      <c r="D457" s="42"/>
      <c r="E457" s="43"/>
      <c r="F457" s="43"/>
      <c r="G457" s="43"/>
      <c r="H457" s="44"/>
      <c r="I457" s="45"/>
      <c r="J457" s="46"/>
      <c r="K457" s="47"/>
      <c r="L457" s="48"/>
      <c r="M457" s="49"/>
      <c r="N457" s="50"/>
    </row>
    <row r="458" spans="1:14" ht="39.75" customHeight="1">
      <c r="A458" s="29">
        <f t="shared" si="1"/>
        <v>445</v>
      </c>
      <c r="B458" s="30"/>
      <c r="C458" s="31"/>
      <c r="D458" s="32"/>
      <c r="E458" s="33"/>
      <c r="F458" s="34"/>
      <c r="G458" s="35"/>
      <c r="H458" s="33"/>
      <c r="I458" s="34"/>
      <c r="J458" s="35"/>
      <c r="K458" s="36"/>
      <c r="L458" s="37"/>
      <c r="M458" s="38"/>
      <c r="N458" s="39"/>
    </row>
    <row r="459" spans="1:14" ht="39.75" customHeight="1">
      <c r="A459" s="29">
        <f t="shared" si="1"/>
        <v>446</v>
      </c>
      <c r="B459" s="40"/>
      <c r="C459" s="41"/>
      <c r="D459" s="42"/>
      <c r="E459" s="43"/>
      <c r="F459" s="43"/>
      <c r="G459" s="43"/>
      <c r="H459" s="44"/>
      <c r="I459" s="45"/>
      <c r="J459" s="46"/>
      <c r="K459" s="47"/>
      <c r="L459" s="48"/>
      <c r="M459" s="49"/>
      <c r="N459" s="50"/>
    </row>
    <row r="460" spans="1:14" ht="39.75" customHeight="1">
      <c r="A460" s="29">
        <f t="shared" si="1"/>
        <v>447</v>
      </c>
      <c r="B460" s="30"/>
      <c r="C460" s="31"/>
      <c r="D460" s="32"/>
      <c r="E460" s="33"/>
      <c r="F460" s="34"/>
      <c r="G460" s="35"/>
      <c r="H460" s="33"/>
      <c r="I460" s="34"/>
      <c r="J460" s="35"/>
      <c r="K460" s="36"/>
      <c r="L460" s="37"/>
      <c r="M460" s="38"/>
      <c r="N460" s="39"/>
    </row>
    <row r="461" spans="1:14" ht="39.75" customHeight="1">
      <c r="A461" s="29">
        <f t="shared" si="1"/>
        <v>448</v>
      </c>
      <c r="B461" s="40"/>
      <c r="C461" s="41"/>
      <c r="D461" s="42"/>
      <c r="E461" s="43"/>
      <c r="F461" s="43"/>
      <c r="G461" s="43"/>
      <c r="H461" s="44"/>
      <c r="I461" s="45"/>
      <c r="J461" s="46"/>
      <c r="K461" s="47"/>
      <c r="L461" s="48"/>
      <c r="M461" s="49"/>
      <c r="N461" s="50"/>
    </row>
    <row r="462" spans="1:14" ht="39.75" customHeight="1">
      <c r="A462" s="29">
        <f t="shared" si="1"/>
        <v>449</v>
      </c>
      <c r="B462" s="30"/>
      <c r="C462" s="31"/>
      <c r="D462" s="32"/>
      <c r="E462" s="51"/>
      <c r="F462" s="51"/>
      <c r="G462" s="51"/>
      <c r="H462" s="33"/>
      <c r="I462" s="34"/>
      <c r="J462" s="35"/>
      <c r="K462" s="36"/>
      <c r="L462" s="37"/>
      <c r="M462" s="38"/>
      <c r="N462" s="39"/>
    </row>
    <row r="463" spans="1:14" ht="39.75" customHeight="1">
      <c r="A463" s="29">
        <f t="shared" si="1"/>
        <v>450</v>
      </c>
      <c r="B463" s="40"/>
      <c r="C463" s="41"/>
      <c r="D463" s="42"/>
      <c r="E463" s="43"/>
      <c r="F463" s="43"/>
      <c r="G463" s="43"/>
      <c r="H463" s="44"/>
      <c r="I463" s="45"/>
      <c r="J463" s="46"/>
      <c r="K463" s="47"/>
      <c r="L463" s="48"/>
      <c r="M463" s="49"/>
      <c r="N463" s="50"/>
    </row>
    <row r="464" spans="1:14" ht="39.75" customHeight="1">
      <c r="A464" s="29">
        <f t="shared" si="1"/>
        <v>451</v>
      </c>
      <c r="B464" s="30"/>
      <c r="C464" s="31"/>
      <c r="D464" s="32"/>
      <c r="E464" s="33"/>
      <c r="F464" s="34"/>
      <c r="G464" s="35"/>
      <c r="H464" s="33"/>
      <c r="I464" s="34"/>
      <c r="J464" s="35"/>
      <c r="K464" s="36"/>
      <c r="L464" s="37"/>
      <c r="M464" s="38"/>
      <c r="N464" s="39"/>
    </row>
    <row r="465" spans="1:14" ht="39.75" customHeight="1">
      <c r="A465" s="29">
        <f t="shared" si="1"/>
        <v>452</v>
      </c>
      <c r="B465" s="40"/>
      <c r="C465" s="41"/>
      <c r="D465" s="42"/>
      <c r="E465" s="43"/>
      <c r="F465" s="43"/>
      <c r="G465" s="43"/>
      <c r="H465" s="44"/>
      <c r="I465" s="45"/>
      <c r="J465" s="46"/>
      <c r="K465" s="47"/>
      <c r="L465" s="48"/>
      <c r="M465" s="49"/>
      <c r="N465" s="50"/>
    </row>
    <row r="466" spans="1:14" ht="39.75" customHeight="1">
      <c r="A466" s="29">
        <f t="shared" si="1"/>
        <v>453</v>
      </c>
      <c r="B466" s="30"/>
      <c r="C466" s="31"/>
      <c r="D466" s="32"/>
      <c r="E466" s="33"/>
      <c r="F466" s="34"/>
      <c r="G466" s="35"/>
      <c r="H466" s="33"/>
      <c r="I466" s="34"/>
      <c r="J466" s="35"/>
      <c r="K466" s="36"/>
      <c r="L466" s="37"/>
      <c r="M466" s="38"/>
      <c r="N466" s="39"/>
    </row>
    <row r="467" spans="1:14" ht="39.75" customHeight="1">
      <c r="A467" s="29">
        <f t="shared" si="1"/>
        <v>454</v>
      </c>
      <c r="B467" s="40"/>
      <c r="C467" s="41"/>
      <c r="D467" s="42"/>
      <c r="E467" s="43"/>
      <c r="F467" s="43"/>
      <c r="G467" s="43"/>
      <c r="H467" s="44"/>
      <c r="I467" s="45"/>
      <c r="J467" s="46"/>
      <c r="K467" s="47"/>
      <c r="L467" s="48"/>
      <c r="M467" s="49"/>
      <c r="N467" s="50"/>
    </row>
    <row r="468" spans="1:14" ht="39.75" customHeight="1">
      <c r="A468" s="29">
        <f t="shared" si="1"/>
        <v>455</v>
      </c>
      <c r="B468" s="30"/>
      <c r="C468" s="31"/>
      <c r="D468" s="32"/>
      <c r="E468" s="33"/>
      <c r="F468" s="34"/>
      <c r="G468" s="35"/>
      <c r="H468" s="33"/>
      <c r="I468" s="34"/>
      <c r="J468" s="35"/>
      <c r="K468" s="36"/>
      <c r="L468" s="37"/>
      <c r="M468" s="38"/>
      <c r="N468" s="39"/>
    </row>
    <row r="469" spans="1:14" ht="39.75" customHeight="1">
      <c r="A469" s="29">
        <f t="shared" si="1"/>
        <v>456</v>
      </c>
      <c r="B469" s="40"/>
      <c r="C469" s="41"/>
      <c r="D469" s="42"/>
      <c r="E469" s="43"/>
      <c r="F469" s="43"/>
      <c r="G469" s="43"/>
      <c r="H469" s="44"/>
      <c r="I469" s="45"/>
      <c r="J469" s="46"/>
      <c r="K469" s="47"/>
      <c r="L469" s="48"/>
      <c r="M469" s="49"/>
      <c r="N469" s="50"/>
    </row>
    <row r="470" spans="1:14" ht="39.75" customHeight="1">
      <c r="A470" s="29">
        <f t="shared" si="1"/>
        <v>457</v>
      </c>
      <c r="B470" s="30"/>
      <c r="C470" s="31"/>
      <c r="D470" s="32"/>
      <c r="E470" s="33"/>
      <c r="F470" s="34"/>
      <c r="G470" s="35"/>
      <c r="H470" s="33"/>
      <c r="I470" s="34"/>
      <c r="J470" s="35"/>
      <c r="K470" s="36"/>
      <c r="L470" s="37"/>
      <c r="M470" s="38"/>
      <c r="N470" s="39"/>
    </row>
    <row r="471" spans="1:14" ht="39.75" customHeight="1">
      <c r="A471" s="29">
        <f t="shared" si="1"/>
        <v>458</v>
      </c>
      <c r="B471" s="40"/>
      <c r="C471" s="41"/>
      <c r="D471" s="42"/>
      <c r="E471" s="43"/>
      <c r="F471" s="43"/>
      <c r="G471" s="43"/>
      <c r="H471" s="44"/>
      <c r="I471" s="45"/>
      <c r="J471" s="46"/>
      <c r="K471" s="47"/>
      <c r="L471" s="48"/>
      <c r="M471" s="49"/>
      <c r="N471" s="50"/>
    </row>
    <row r="472" spans="1:14" ht="39.75" customHeight="1">
      <c r="A472" s="29">
        <f t="shared" si="1"/>
        <v>459</v>
      </c>
      <c r="B472" s="30"/>
      <c r="C472" s="31"/>
      <c r="D472" s="32"/>
      <c r="E472" s="51"/>
      <c r="F472" s="51"/>
      <c r="G472" s="51"/>
      <c r="H472" s="33"/>
      <c r="I472" s="34"/>
      <c r="J472" s="35"/>
      <c r="K472" s="36"/>
      <c r="L472" s="37"/>
      <c r="M472" s="38"/>
      <c r="N472" s="39"/>
    </row>
    <row r="473" spans="1:14" ht="39.75" customHeight="1">
      <c r="A473" s="29">
        <f t="shared" si="1"/>
        <v>460</v>
      </c>
      <c r="B473" s="40"/>
      <c r="C473" s="41"/>
      <c r="D473" s="42"/>
      <c r="E473" s="43"/>
      <c r="F473" s="43"/>
      <c r="G473" s="43"/>
      <c r="H473" s="44"/>
      <c r="I473" s="45"/>
      <c r="J473" s="46"/>
      <c r="K473" s="47"/>
      <c r="L473" s="48"/>
      <c r="M473" s="49"/>
      <c r="N473" s="50"/>
    </row>
    <row r="474" spans="1:14" ht="39.75" customHeight="1">
      <c r="A474" s="29">
        <f t="shared" si="1"/>
        <v>461</v>
      </c>
      <c r="B474" s="30"/>
      <c r="C474" s="31"/>
      <c r="D474" s="32"/>
      <c r="E474" s="33"/>
      <c r="F474" s="34"/>
      <c r="G474" s="35"/>
      <c r="H474" s="33"/>
      <c r="I474" s="34"/>
      <c r="J474" s="35"/>
      <c r="K474" s="36"/>
      <c r="L474" s="37"/>
      <c r="M474" s="38"/>
      <c r="N474" s="39"/>
    </row>
    <row r="475" spans="1:14" ht="39.75" customHeight="1">
      <c r="A475" s="29">
        <f t="shared" si="1"/>
        <v>462</v>
      </c>
      <c r="B475" s="40"/>
      <c r="C475" s="41"/>
      <c r="D475" s="42"/>
      <c r="E475" s="43"/>
      <c r="F475" s="43"/>
      <c r="G475" s="43"/>
      <c r="H475" s="44"/>
      <c r="I475" s="45"/>
      <c r="J475" s="46"/>
      <c r="K475" s="47"/>
      <c r="L475" s="48"/>
      <c r="M475" s="49"/>
      <c r="N475" s="50"/>
    </row>
    <row r="476" spans="1:14" ht="39.75" customHeight="1">
      <c r="A476" s="29">
        <f t="shared" si="1"/>
        <v>463</v>
      </c>
      <c r="B476" s="30"/>
      <c r="C476" s="31"/>
      <c r="D476" s="32"/>
      <c r="E476" s="33"/>
      <c r="F476" s="34"/>
      <c r="G476" s="35"/>
      <c r="H476" s="33"/>
      <c r="I476" s="34"/>
      <c r="J476" s="35"/>
      <c r="K476" s="36"/>
      <c r="L476" s="37"/>
      <c r="M476" s="38"/>
      <c r="N476" s="39"/>
    </row>
    <row r="477" spans="1:14" ht="39.75" customHeight="1">
      <c r="A477" s="29">
        <f t="shared" si="1"/>
        <v>464</v>
      </c>
      <c r="B477" s="40"/>
      <c r="C477" s="41"/>
      <c r="D477" s="42"/>
      <c r="E477" s="43"/>
      <c r="F477" s="43"/>
      <c r="G477" s="43"/>
      <c r="H477" s="44"/>
      <c r="I477" s="45"/>
      <c r="J477" s="46"/>
      <c r="K477" s="47"/>
      <c r="L477" s="48"/>
      <c r="M477" s="49"/>
      <c r="N477" s="50"/>
    </row>
    <row r="478" spans="1:14" ht="39.75" customHeight="1">
      <c r="A478" s="29">
        <f t="shared" si="1"/>
        <v>465</v>
      </c>
      <c r="B478" s="30"/>
      <c r="C478" s="31"/>
      <c r="D478" s="32"/>
      <c r="E478" s="33"/>
      <c r="F478" s="34"/>
      <c r="G478" s="35"/>
      <c r="H478" s="33"/>
      <c r="I478" s="34"/>
      <c r="J478" s="35"/>
      <c r="K478" s="36"/>
      <c r="L478" s="37"/>
      <c r="M478" s="38"/>
      <c r="N478" s="39"/>
    </row>
    <row r="479" spans="1:14" ht="39.75" customHeight="1">
      <c r="A479" s="29">
        <f t="shared" si="1"/>
        <v>466</v>
      </c>
      <c r="B479" s="40"/>
      <c r="C479" s="41"/>
      <c r="D479" s="42"/>
      <c r="E479" s="43"/>
      <c r="F479" s="43"/>
      <c r="G479" s="43"/>
      <c r="H479" s="44"/>
      <c r="I479" s="45"/>
      <c r="J479" s="46"/>
      <c r="K479" s="47"/>
      <c r="L479" s="48"/>
      <c r="M479" s="49"/>
      <c r="N479" s="50"/>
    </row>
    <row r="480" spans="1:14" ht="39.75" customHeight="1">
      <c r="A480" s="29">
        <f t="shared" si="1"/>
        <v>467</v>
      </c>
      <c r="B480" s="30"/>
      <c r="C480" s="31"/>
      <c r="D480" s="32"/>
      <c r="E480" s="33"/>
      <c r="F480" s="34"/>
      <c r="G480" s="35"/>
      <c r="H480" s="33"/>
      <c r="I480" s="34"/>
      <c r="J480" s="35"/>
      <c r="K480" s="36"/>
      <c r="L480" s="37"/>
      <c r="M480" s="38"/>
      <c r="N480" s="39"/>
    </row>
    <row r="481" spans="1:14" ht="39.75" customHeight="1">
      <c r="A481" s="29">
        <f t="shared" si="1"/>
        <v>468</v>
      </c>
      <c r="B481" s="40"/>
      <c r="C481" s="41"/>
      <c r="D481" s="42"/>
      <c r="E481" s="43"/>
      <c r="F481" s="43"/>
      <c r="G481" s="43"/>
      <c r="H481" s="44"/>
      <c r="I481" s="45"/>
      <c r="J481" s="46"/>
      <c r="K481" s="47"/>
      <c r="L481" s="48"/>
      <c r="M481" s="49"/>
      <c r="N481" s="50"/>
    </row>
    <row r="482" spans="1:14" ht="39.75" customHeight="1">
      <c r="A482" s="29">
        <f t="shared" si="1"/>
        <v>469</v>
      </c>
      <c r="B482" s="30"/>
      <c r="C482" s="31"/>
      <c r="D482" s="32"/>
      <c r="E482" s="51"/>
      <c r="F482" s="51"/>
      <c r="G482" s="51"/>
      <c r="H482" s="33"/>
      <c r="I482" s="34"/>
      <c r="J482" s="35"/>
      <c r="K482" s="36"/>
      <c r="L482" s="37"/>
      <c r="M482" s="38"/>
      <c r="N482" s="39"/>
    </row>
    <row r="483" spans="1:14" ht="39.75" customHeight="1">
      <c r="A483" s="29">
        <f t="shared" si="1"/>
        <v>470</v>
      </c>
      <c r="B483" s="40"/>
      <c r="C483" s="41"/>
      <c r="D483" s="42"/>
      <c r="E483" s="43"/>
      <c r="F483" s="43"/>
      <c r="G483" s="43"/>
      <c r="H483" s="44"/>
      <c r="I483" s="45"/>
      <c r="J483" s="46"/>
      <c r="K483" s="47"/>
      <c r="L483" s="48"/>
      <c r="M483" s="49"/>
      <c r="N483" s="50"/>
    </row>
    <row r="484" spans="1:14" ht="39.75" customHeight="1">
      <c r="A484" s="29">
        <f t="shared" si="1"/>
        <v>471</v>
      </c>
      <c r="B484" s="30"/>
      <c r="C484" s="31"/>
      <c r="D484" s="32"/>
      <c r="E484" s="33"/>
      <c r="F484" s="34"/>
      <c r="G484" s="35"/>
      <c r="H484" s="33"/>
      <c r="I484" s="34"/>
      <c r="J484" s="35"/>
      <c r="K484" s="36"/>
      <c r="L484" s="37"/>
      <c r="M484" s="38"/>
      <c r="N484" s="39"/>
    </row>
    <row r="485" spans="1:14" ht="39.75" customHeight="1">
      <c r="A485" s="29">
        <f t="shared" si="1"/>
        <v>472</v>
      </c>
      <c r="B485" s="40"/>
      <c r="C485" s="41"/>
      <c r="D485" s="42"/>
      <c r="E485" s="43"/>
      <c r="F485" s="43"/>
      <c r="G485" s="43"/>
      <c r="H485" s="44"/>
      <c r="I485" s="45"/>
      <c r="J485" s="46"/>
      <c r="K485" s="47"/>
      <c r="L485" s="48"/>
      <c r="M485" s="49"/>
      <c r="N485" s="50"/>
    </row>
    <row r="486" spans="1:14" ht="39.75" customHeight="1">
      <c r="A486" s="29">
        <f t="shared" si="1"/>
        <v>473</v>
      </c>
      <c r="B486" s="30"/>
      <c r="C486" s="31"/>
      <c r="D486" s="32"/>
      <c r="E486" s="33"/>
      <c r="F486" s="34"/>
      <c r="G486" s="35"/>
      <c r="H486" s="33"/>
      <c r="I486" s="34"/>
      <c r="J486" s="35"/>
      <c r="K486" s="36"/>
      <c r="L486" s="37"/>
      <c r="M486" s="38"/>
      <c r="N486" s="39"/>
    </row>
    <row r="487" spans="1:14" ht="39.75" customHeight="1">
      <c r="A487" s="29">
        <f t="shared" si="1"/>
        <v>474</v>
      </c>
      <c r="B487" s="40"/>
      <c r="C487" s="41"/>
      <c r="D487" s="42"/>
      <c r="E487" s="43"/>
      <c r="F487" s="43"/>
      <c r="G487" s="43"/>
      <c r="H487" s="44"/>
      <c r="I487" s="45"/>
      <c r="J487" s="46"/>
      <c r="K487" s="47"/>
      <c r="L487" s="48"/>
      <c r="M487" s="49"/>
      <c r="N487" s="50"/>
    </row>
    <row r="488" spans="1:14" ht="39.75" customHeight="1">
      <c r="A488" s="29">
        <f t="shared" si="1"/>
        <v>475</v>
      </c>
      <c r="B488" s="30"/>
      <c r="C488" s="31"/>
      <c r="D488" s="32"/>
      <c r="E488" s="33"/>
      <c r="F488" s="34"/>
      <c r="G488" s="35"/>
      <c r="H488" s="33"/>
      <c r="I488" s="34"/>
      <c r="J488" s="35"/>
      <c r="K488" s="36"/>
      <c r="L488" s="37"/>
      <c r="M488" s="38"/>
      <c r="N488" s="39"/>
    </row>
    <row r="489" spans="1:14" ht="39.75" customHeight="1">
      <c r="A489" s="29">
        <f t="shared" si="1"/>
        <v>476</v>
      </c>
      <c r="B489" s="40"/>
      <c r="C489" s="41"/>
      <c r="D489" s="42"/>
      <c r="E489" s="43"/>
      <c r="F489" s="43"/>
      <c r="G489" s="43"/>
      <c r="H489" s="44"/>
      <c r="I489" s="45"/>
      <c r="J489" s="46"/>
      <c r="K489" s="47"/>
      <c r="L489" s="48"/>
      <c r="M489" s="49"/>
      <c r="N489" s="50"/>
    </row>
    <row r="490" spans="1:14" ht="39.75" customHeight="1">
      <c r="A490" s="29">
        <f t="shared" si="1"/>
        <v>477</v>
      </c>
      <c r="B490" s="30"/>
      <c r="C490" s="31"/>
      <c r="D490" s="32"/>
      <c r="E490" s="33"/>
      <c r="F490" s="34"/>
      <c r="G490" s="35"/>
      <c r="H490" s="33"/>
      <c r="I490" s="34"/>
      <c r="J490" s="35"/>
      <c r="K490" s="36"/>
      <c r="L490" s="37"/>
      <c r="M490" s="38"/>
      <c r="N490" s="39"/>
    </row>
    <row r="491" spans="1:14" ht="39.75" customHeight="1">
      <c r="A491" s="29">
        <f t="shared" si="1"/>
        <v>478</v>
      </c>
      <c r="B491" s="40"/>
      <c r="C491" s="41"/>
      <c r="D491" s="42"/>
      <c r="E491" s="43"/>
      <c r="F491" s="43"/>
      <c r="G491" s="43"/>
      <c r="H491" s="44"/>
      <c r="I491" s="45"/>
      <c r="J491" s="46"/>
      <c r="K491" s="47"/>
      <c r="L491" s="48"/>
      <c r="M491" s="49"/>
      <c r="N491" s="50"/>
    </row>
    <row r="492" spans="1:14" ht="39.75" customHeight="1">
      <c r="A492" s="29">
        <f t="shared" si="1"/>
        <v>479</v>
      </c>
      <c r="B492" s="30"/>
      <c r="C492" s="31"/>
      <c r="D492" s="32"/>
      <c r="E492" s="51"/>
      <c r="F492" s="51"/>
      <c r="G492" s="51"/>
      <c r="H492" s="33"/>
      <c r="I492" s="34"/>
      <c r="J492" s="35"/>
      <c r="K492" s="36"/>
      <c r="L492" s="37"/>
      <c r="M492" s="38"/>
      <c r="N492" s="39"/>
    </row>
    <row r="493" spans="1:14" ht="39.75" customHeight="1">
      <c r="A493" s="29">
        <f t="shared" si="1"/>
        <v>480</v>
      </c>
      <c r="B493" s="40"/>
      <c r="C493" s="41"/>
      <c r="D493" s="42"/>
      <c r="E493" s="43"/>
      <c r="F493" s="43"/>
      <c r="G493" s="43"/>
      <c r="H493" s="44"/>
      <c r="I493" s="45"/>
      <c r="J493" s="46"/>
      <c r="K493" s="47"/>
      <c r="L493" s="48"/>
      <c r="M493" s="49"/>
      <c r="N493" s="50"/>
    </row>
    <row r="494" spans="1:14" ht="39.75" customHeight="1">
      <c r="A494" s="29">
        <f t="shared" si="1"/>
        <v>481</v>
      </c>
      <c r="B494" s="30"/>
      <c r="C494" s="31"/>
      <c r="D494" s="32"/>
      <c r="E494" s="33"/>
      <c r="F494" s="34"/>
      <c r="G494" s="35"/>
      <c r="H494" s="33"/>
      <c r="I494" s="34"/>
      <c r="J494" s="35"/>
      <c r="K494" s="36"/>
      <c r="L494" s="37"/>
      <c r="M494" s="38"/>
      <c r="N494" s="39"/>
    </row>
    <row r="495" spans="1:14" ht="39.75" customHeight="1">
      <c r="A495" s="29">
        <f t="shared" si="1"/>
        <v>482</v>
      </c>
      <c r="B495" s="40"/>
      <c r="C495" s="41"/>
      <c r="D495" s="42"/>
      <c r="E495" s="43"/>
      <c r="F495" s="43"/>
      <c r="G495" s="43"/>
      <c r="H495" s="44"/>
      <c r="I495" s="45"/>
      <c r="J495" s="46"/>
      <c r="K495" s="47"/>
      <c r="L495" s="48"/>
      <c r="M495" s="49"/>
      <c r="N495" s="50"/>
    </row>
    <row r="496" spans="1:14" ht="39.75" customHeight="1">
      <c r="A496" s="29">
        <f t="shared" si="1"/>
        <v>483</v>
      </c>
      <c r="B496" s="30"/>
      <c r="C496" s="31"/>
      <c r="D496" s="32"/>
      <c r="E496" s="33"/>
      <c r="F496" s="34"/>
      <c r="G496" s="35"/>
      <c r="H496" s="33"/>
      <c r="I496" s="34"/>
      <c r="J496" s="35"/>
      <c r="K496" s="36"/>
      <c r="L496" s="37"/>
      <c r="M496" s="38"/>
      <c r="N496" s="39"/>
    </row>
    <row r="497" spans="1:14" ht="39.75" customHeight="1">
      <c r="A497" s="29">
        <f t="shared" si="1"/>
        <v>484</v>
      </c>
      <c r="B497" s="40"/>
      <c r="C497" s="41"/>
      <c r="D497" s="42"/>
      <c r="E497" s="43"/>
      <c r="F497" s="43"/>
      <c r="G497" s="43"/>
      <c r="H497" s="44"/>
      <c r="I497" s="45"/>
      <c r="J497" s="46"/>
      <c r="K497" s="47"/>
      <c r="L497" s="48"/>
      <c r="M497" s="49"/>
      <c r="N497" s="50"/>
    </row>
    <row r="498" spans="1:14" ht="39.75" customHeight="1">
      <c r="A498" s="29">
        <f t="shared" si="1"/>
        <v>485</v>
      </c>
      <c r="B498" s="30"/>
      <c r="C498" s="31"/>
      <c r="D498" s="32"/>
      <c r="E498" s="33"/>
      <c r="F498" s="34"/>
      <c r="G498" s="35"/>
      <c r="H498" s="33"/>
      <c r="I498" s="34"/>
      <c r="J498" s="35"/>
      <c r="K498" s="36"/>
      <c r="L498" s="37"/>
      <c r="M498" s="38"/>
      <c r="N498" s="39"/>
    </row>
    <row r="499" spans="1:14" ht="39.75" customHeight="1">
      <c r="A499" s="29">
        <f t="shared" si="1"/>
        <v>486</v>
      </c>
      <c r="B499" s="40"/>
      <c r="C499" s="41"/>
      <c r="D499" s="42"/>
      <c r="E499" s="43"/>
      <c r="F499" s="43"/>
      <c r="G499" s="43"/>
      <c r="H499" s="44"/>
      <c r="I499" s="45"/>
      <c r="J499" s="46"/>
      <c r="K499" s="47"/>
      <c r="L499" s="48"/>
      <c r="M499" s="49"/>
      <c r="N499" s="50"/>
    </row>
    <row r="500" spans="1:14" ht="39.75" customHeight="1">
      <c r="A500" s="29">
        <f t="shared" si="1"/>
        <v>487</v>
      </c>
      <c r="B500" s="30"/>
      <c r="C500" s="31"/>
      <c r="D500" s="32"/>
      <c r="E500" s="33"/>
      <c r="F500" s="34"/>
      <c r="G500" s="35"/>
      <c r="H500" s="33"/>
      <c r="I500" s="34"/>
      <c r="J500" s="35"/>
      <c r="K500" s="36"/>
      <c r="L500" s="37"/>
      <c r="M500" s="38"/>
      <c r="N500" s="39"/>
    </row>
    <row r="501" spans="1:14" ht="39.75" customHeight="1">
      <c r="A501" s="29">
        <f t="shared" si="1"/>
        <v>488</v>
      </c>
      <c r="B501" s="40"/>
      <c r="C501" s="41"/>
      <c r="D501" s="42"/>
      <c r="E501" s="43"/>
      <c r="F501" s="43"/>
      <c r="G501" s="43"/>
      <c r="H501" s="44"/>
      <c r="I501" s="45"/>
      <c r="J501" s="46"/>
      <c r="K501" s="47"/>
      <c r="L501" s="48"/>
      <c r="M501" s="49"/>
      <c r="N501" s="50"/>
    </row>
    <row r="502" spans="1:14" ht="39.75" customHeight="1">
      <c r="A502" s="29">
        <f t="shared" si="1"/>
        <v>489</v>
      </c>
      <c r="B502" s="30"/>
      <c r="C502" s="31"/>
      <c r="D502" s="32"/>
      <c r="E502" s="51"/>
      <c r="F502" s="51"/>
      <c r="G502" s="51"/>
      <c r="H502" s="33"/>
      <c r="I502" s="34"/>
      <c r="J502" s="35"/>
      <c r="K502" s="36"/>
      <c r="L502" s="37"/>
      <c r="M502" s="38"/>
      <c r="N502" s="39"/>
    </row>
    <row r="503" spans="1:14" ht="39.75" customHeight="1">
      <c r="A503" s="29">
        <f t="shared" si="1"/>
        <v>490</v>
      </c>
      <c r="B503" s="40"/>
      <c r="C503" s="41"/>
      <c r="D503" s="42"/>
      <c r="E503" s="43"/>
      <c r="F503" s="43"/>
      <c r="G503" s="43"/>
      <c r="H503" s="44"/>
      <c r="I503" s="45"/>
      <c r="J503" s="46"/>
      <c r="K503" s="47"/>
      <c r="L503" s="48"/>
      <c r="M503" s="49"/>
      <c r="N503" s="50"/>
    </row>
    <row r="504" spans="1:14" ht="39.75" customHeight="1">
      <c r="A504" s="29">
        <f t="shared" si="1"/>
        <v>491</v>
      </c>
      <c r="B504" s="30"/>
      <c r="C504" s="31"/>
      <c r="D504" s="32"/>
      <c r="E504" s="33"/>
      <c r="F504" s="34"/>
      <c r="G504" s="35"/>
      <c r="H504" s="33"/>
      <c r="I504" s="34"/>
      <c r="J504" s="35"/>
      <c r="K504" s="36"/>
      <c r="L504" s="37"/>
      <c r="M504" s="38"/>
      <c r="N504" s="39"/>
    </row>
    <row r="505" spans="1:14" ht="39.75" customHeight="1">
      <c r="A505" s="29">
        <f t="shared" si="1"/>
        <v>492</v>
      </c>
      <c r="B505" s="40"/>
      <c r="C505" s="41"/>
      <c r="D505" s="42"/>
      <c r="E505" s="43"/>
      <c r="F505" s="43"/>
      <c r="G505" s="43"/>
      <c r="H505" s="44"/>
      <c r="I505" s="45"/>
      <c r="J505" s="46"/>
      <c r="K505" s="47"/>
      <c r="L505" s="48"/>
      <c r="M505" s="49"/>
      <c r="N505" s="50"/>
    </row>
    <row r="506" spans="1:14" ht="39.75" customHeight="1">
      <c r="A506" s="29">
        <f t="shared" si="1"/>
        <v>493</v>
      </c>
      <c r="B506" s="30"/>
      <c r="C506" s="31"/>
      <c r="D506" s="32"/>
      <c r="E506" s="33"/>
      <c r="F506" s="34"/>
      <c r="G506" s="35"/>
      <c r="H506" s="33"/>
      <c r="I506" s="34"/>
      <c r="J506" s="35"/>
      <c r="K506" s="36"/>
      <c r="L506" s="37"/>
      <c r="M506" s="38"/>
      <c r="N506" s="39"/>
    </row>
    <row r="507" spans="1:14" ht="39.75" customHeight="1">
      <c r="A507" s="29">
        <f t="shared" si="1"/>
        <v>494</v>
      </c>
      <c r="B507" s="40"/>
      <c r="C507" s="41"/>
      <c r="D507" s="42"/>
      <c r="E507" s="43"/>
      <c r="F507" s="43"/>
      <c r="G507" s="43"/>
      <c r="H507" s="44"/>
      <c r="I507" s="45"/>
      <c r="J507" s="46"/>
      <c r="K507" s="47"/>
      <c r="L507" s="48"/>
      <c r="M507" s="49"/>
      <c r="N507" s="50"/>
    </row>
    <row r="508" spans="1:14" ht="39.75" customHeight="1">
      <c r="A508" s="29">
        <f t="shared" si="1"/>
        <v>495</v>
      </c>
      <c r="B508" s="30"/>
      <c r="C508" s="31"/>
      <c r="D508" s="32"/>
      <c r="E508" s="33"/>
      <c r="F508" s="34"/>
      <c r="G508" s="35"/>
      <c r="H508" s="33"/>
      <c r="I508" s="34"/>
      <c r="J508" s="35"/>
      <c r="K508" s="36"/>
      <c r="L508" s="37"/>
      <c r="M508" s="38"/>
      <c r="N508" s="39"/>
    </row>
    <row r="509" spans="1:14" ht="39.75" customHeight="1">
      <c r="A509" s="29">
        <f t="shared" si="1"/>
        <v>496</v>
      </c>
      <c r="B509" s="40"/>
      <c r="C509" s="41"/>
      <c r="D509" s="42"/>
      <c r="E509" s="43"/>
      <c r="F509" s="43"/>
      <c r="G509" s="43"/>
      <c r="H509" s="44"/>
      <c r="I509" s="45"/>
      <c r="J509" s="46"/>
      <c r="K509" s="47"/>
      <c r="L509" s="48"/>
      <c r="M509" s="49"/>
      <c r="N509" s="50"/>
    </row>
    <row r="510" spans="1:14" ht="39.75" customHeight="1">
      <c r="A510" s="29">
        <f t="shared" si="1"/>
        <v>497</v>
      </c>
      <c r="B510" s="30"/>
      <c r="C510" s="31"/>
      <c r="D510" s="32"/>
      <c r="E510" s="33"/>
      <c r="F510" s="34"/>
      <c r="G510" s="35"/>
      <c r="H510" s="33"/>
      <c r="I510" s="34"/>
      <c r="J510" s="35"/>
      <c r="K510" s="36"/>
      <c r="L510" s="37"/>
      <c r="M510" s="38"/>
      <c r="N510" s="39"/>
    </row>
    <row r="511" spans="1:14" ht="39.75" customHeight="1">
      <c r="A511" s="29">
        <f t="shared" si="1"/>
        <v>498</v>
      </c>
      <c r="B511" s="40"/>
      <c r="C511" s="41"/>
      <c r="D511" s="42"/>
      <c r="E511" s="43"/>
      <c r="F511" s="43"/>
      <c r="G511" s="43"/>
      <c r="H511" s="44"/>
      <c r="I511" s="45"/>
      <c r="J511" s="46"/>
      <c r="K511" s="47"/>
      <c r="L511" s="48"/>
      <c r="M511" s="49"/>
      <c r="N511" s="50"/>
    </row>
    <row r="512" spans="1:14" ht="39.75" customHeight="1">
      <c r="A512" s="29">
        <f t="shared" si="1"/>
        <v>499</v>
      </c>
      <c r="B512" s="30"/>
      <c r="C512" s="31"/>
      <c r="D512" s="32"/>
      <c r="E512" s="51"/>
      <c r="F512" s="51"/>
      <c r="G512" s="51"/>
      <c r="H512" s="33"/>
      <c r="I512" s="34"/>
      <c r="J512" s="35"/>
      <c r="K512" s="36"/>
      <c r="L512" s="37"/>
      <c r="M512" s="38"/>
      <c r="N512" s="39"/>
    </row>
    <row r="513" spans="1:14" ht="39.75" customHeight="1">
      <c r="A513" s="29">
        <f t="shared" si="1"/>
        <v>500</v>
      </c>
      <c r="B513" s="40"/>
      <c r="C513" s="41"/>
      <c r="D513" s="42"/>
      <c r="E513" s="43"/>
      <c r="F513" s="43"/>
      <c r="G513" s="43"/>
      <c r="H513" s="44"/>
      <c r="I513" s="45"/>
      <c r="J513" s="46"/>
      <c r="K513" s="47"/>
      <c r="L513" s="48"/>
      <c r="M513" s="49"/>
      <c r="N513" s="50"/>
    </row>
    <row r="514" spans="1:14" ht="39.75" customHeight="1">
      <c r="A514" s="29">
        <f t="shared" si="1"/>
        <v>501</v>
      </c>
      <c r="B514" s="30"/>
      <c r="C514" s="31"/>
      <c r="D514" s="32"/>
      <c r="E514" s="33"/>
      <c r="F514" s="34"/>
      <c r="G514" s="35"/>
      <c r="H514" s="33"/>
      <c r="I514" s="34"/>
      <c r="J514" s="35"/>
      <c r="K514" s="36"/>
      <c r="L514" s="37"/>
      <c r="M514" s="38"/>
      <c r="N514" s="39"/>
    </row>
    <row r="515" spans="1:14" ht="39.75" customHeight="1">
      <c r="A515" s="29">
        <f t="shared" si="1"/>
        <v>502</v>
      </c>
      <c r="B515" s="40"/>
      <c r="C515" s="41"/>
      <c r="D515" s="42"/>
      <c r="E515" s="43"/>
      <c r="F515" s="43"/>
      <c r="G515" s="43"/>
      <c r="H515" s="44"/>
      <c r="I515" s="45"/>
      <c r="J515" s="46"/>
      <c r="K515" s="47"/>
      <c r="L515" s="48"/>
      <c r="M515" s="49"/>
      <c r="N515" s="50"/>
    </row>
    <row r="516" spans="1:14" ht="39.75" customHeight="1">
      <c r="A516" s="29">
        <f t="shared" si="1"/>
        <v>503</v>
      </c>
      <c r="B516" s="30"/>
      <c r="C516" s="31"/>
      <c r="D516" s="32"/>
      <c r="E516" s="33"/>
      <c r="F516" s="34"/>
      <c r="G516" s="35"/>
      <c r="H516" s="33"/>
      <c r="I516" s="34"/>
      <c r="J516" s="35"/>
      <c r="K516" s="36"/>
      <c r="L516" s="37"/>
      <c r="M516" s="38"/>
      <c r="N516" s="39"/>
    </row>
    <row r="517" spans="1:14" ht="39.75" customHeight="1">
      <c r="A517" s="29">
        <f t="shared" si="1"/>
        <v>504</v>
      </c>
      <c r="B517" s="40"/>
      <c r="C517" s="41"/>
      <c r="D517" s="42"/>
      <c r="E517" s="43"/>
      <c r="F517" s="43"/>
      <c r="G517" s="43"/>
      <c r="H517" s="44"/>
      <c r="I517" s="45"/>
      <c r="J517" s="46"/>
      <c r="K517" s="47"/>
      <c r="L517" s="48"/>
      <c r="M517" s="49"/>
      <c r="N517" s="50"/>
    </row>
    <row r="518" spans="1:14" ht="39.75" customHeight="1">
      <c r="A518" s="29">
        <f t="shared" si="1"/>
        <v>505</v>
      </c>
      <c r="B518" s="30"/>
      <c r="C518" s="31"/>
      <c r="D518" s="32"/>
      <c r="E518" s="33"/>
      <c r="F518" s="34"/>
      <c r="G518" s="35"/>
      <c r="H518" s="33"/>
      <c r="I518" s="34"/>
      <c r="J518" s="35"/>
      <c r="K518" s="36"/>
      <c r="L518" s="37"/>
      <c r="M518" s="38"/>
      <c r="N518" s="39"/>
    </row>
    <row r="519" spans="1:14" ht="39.75" customHeight="1">
      <c r="A519" s="29">
        <f t="shared" si="1"/>
        <v>506</v>
      </c>
      <c r="B519" s="40"/>
      <c r="C519" s="41"/>
      <c r="D519" s="42"/>
      <c r="E519" s="43"/>
      <c r="F519" s="43"/>
      <c r="G519" s="43"/>
      <c r="H519" s="44"/>
      <c r="I519" s="45"/>
      <c r="J519" s="46"/>
      <c r="K519" s="47"/>
      <c r="L519" s="48"/>
      <c r="M519" s="49"/>
      <c r="N519" s="50"/>
    </row>
    <row r="520" spans="1:14" ht="39.75" customHeight="1">
      <c r="A520" s="29">
        <f t="shared" si="1"/>
        <v>507</v>
      </c>
      <c r="B520" s="30"/>
      <c r="C520" s="31"/>
      <c r="D520" s="32"/>
      <c r="E520" s="33"/>
      <c r="F520" s="34"/>
      <c r="G520" s="35"/>
      <c r="H520" s="33"/>
      <c r="I520" s="34"/>
      <c r="J520" s="35"/>
      <c r="K520" s="36"/>
      <c r="L520" s="37"/>
      <c r="M520" s="38"/>
      <c r="N520" s="39"/>
    </row>
    <row r="521" spans="1:14" ht="39.75" customHeight="1">
      <c r="A521" s="29">
        <f t="shared" si="1"/>
        <v>508</v>
      </c>
      <c r="B521" s="40"/>
      <c r="C521" s="41"/>
      <c r="D521" s="42"/>
      <c r="E521" s="43"/>
      <c r="F521" s="43"/>
      <c r="G521" s="43"/>
      <c r="H521" s="44"/>
      <c r="I521" s="45"/>
      <c r="J521" s="46"/>
      <c r="K521" s="47"/>
      <c r="L521" s="48"/>
      <c r="M521" s="49"/>
      <c r="N521" s="50"/>
    </row>
    <row r="522" spans="1:14" ht="39.75" customHeight="1">
      <c r="A522" s="29">
        <f t="shared" si="1"/>
        <v>509</v>
      </c>
      <c r="B522" s="30"/>
      <c r="C522" s="31"/>
      <c r="D522" s="32"/>
      <c r="E522" s="51"/>
      <c r="F522" s="51"/>
      <c r="G522" s="51"/>
      <c r="H522" s="33"/>
      <c r="I522" s="34"/>
      <c r="J522" s="35"/>
      <c r="K522" s="36"/>
      <c r="L522" s="37"/>
      <c r="M522" s="38"/>
      <c r="N522" s="39"/>
    </row>
    <row r="523" spans="1:14" ht="39.75" customHeight="1">
      <c r="A523" s="29">
        <f t="shared" si="1"/>
        <v>510</v>
      </c>
      <c r="B523" s="40"/>
      <c r="C523" s="41"/>
      <c r="D523" s="42"/>
      <c r="E523" s="43"/>
      <c r="F523" s="43"/>
      <c r="G523" s="43"/>
      <c r="H523" s="44"/>
      <c r="I523" s="45"/>
      <c r="J523" s="46"/>
      <c r="K523" s="47"/>
      <c r="L523" s="48"/>
      <c r="M523" s="49"/>
      <c r="N523" s="50"/>
    </row>
    <row r="524" spans="1:14" ht="39.75" customHeight="1">
      <c r="A524" s="29">
        <f t="shared" ref="A524:A778" si="2">ROW(A511)</f>
        <v>511</v>
      </c>
      <c r="B524" s="30"/>
      <c r="C524" s="31"/>
      <c r="D524" s="32"/>
      <c r="E524" s="33"/>
      <c r="F524" s="34"/>
      <c r="G524" s="35"/>
      <c r="H524" s="33"/>
      <c r="I524" s="34"/>
      <c r="J524" s="35"/>
      <c r="K524" s="36"/>
      <c r="L524" s="37"/>
      <c r="M524" s="38"/>
      <c r="N524" s="39"/>
    </row>
    <row r="525" spans="1:14" ht="39.75" customHeight="1">
      <c r="A525" s="29">
        <f t="shared" si="2"/>
        <v>512</v>
      </c>
      <c r="B525" s="40"/>
      <c r="C525" s="41"/>
      <c r="D525" s="42"/>
      <c r="E525" s="43"/>
      <c r="F525" s="43"/>
      <c r="G525" s="43"/>
      <c r="H525" s="44"/>
      <c r="I525" s="45"/>
      <c r="J525" s="46"/>
      <c r="K525" s="47"/>
      <c r="L525" s="48"/>
      <c r="M525" s="49"/>
      <c r="N525" s="50"/>
    </row>
    <row r="526" spans="1:14" ht="39.75" customHeight="1">
      <c r="A526" s="29">
        <f t="shared" si="2"/>
        <v>513</v>
      </c>
      <c r="B526" s="30"/>
      <c r="C526" s="31"/>
      <c r="D526" s="32"/>
      <c r="E526" s="33"/>
      <c r="F526" s="34"/>
      <c r="G526" s="35"/>
      <c r="H526" s="33"/>
      <c r="I526" s="34"/>
      <c r="J526" s="35"/>
      <c r="K526" s="36"/>
      <c r="L526" s="37"/>
      <c r="M526" s="38"/>
      <c r="N526" s="39"/>
    </row>
    <row r="527" spans="1:14" ht="39.75" customHeight="1">
      <c r="A527" s="29">
        <f t="shared" si="2"/>
        <v>514</v>
      </c>
      <c r="B527" s="40"/>
      <c r="C527" s="41"/>
      <c r="D527" s="42"/>
      <c r="E527" s="43"/>
      <c r="F527" s="43"/>
      <c r="G527" s="43"/>
      <c r="H527" s="44"/>
      <c r="I527" s="45"/>
      <c r="J527" s="46"/>
      <c r="K527" s="47"/>
      <c r="L527" s="48"/>
      <c r="M527" s="49"/>
      <c r="N527" s="50"/>
    </row>
    <row r="528" spans="1:14" ht="39.75" customHeight="1">
      <c r="A528" s="29">
        <f t="shared" si="2"/>
        <v>515</v>
      </c>
      <c r="B528" s="30"/>
      <c r="C528" s="31"/>
      <c r="D528" s="32"/>
      <c r="E528" s="33"/>
      <c r="F528" s="34"/>
      <c r="G528" s="35"/>
      <c r="H528" s="33"/>
      <c r="I528" s="34"/>
      <c r="J528" s="35"/>
      <c r="K528" s="36"/>
      <c r="L528" s="37"/>
      <c r="M528" s="38"/>
      <c r="N528" s="39"/>
    </row>
    <row r="529" spans="1:14" ht="39.75" customHeight="1">
      <c r="A529" s="29">
        <f t="shared" si="2"/>
        <v>516</v>
      </c>
      <c r="B529" s="40"/>
      <c r="C529" s="41"/>
      <c r="D529" s="42"/>
      <c r="E529" s="43"/>
      <c r="F529" s="43"/>
      <c r="G529" s="43"/>
      <c r="H529" s="44"/>
      <c r="I529" s="45"/>
      <c r="J529" s="46"/>
      <c r="K529" s="47"/>
      <c r="L529" s="48"/>
      <c r="M529" s="49"/>
      <c r="N529" s="50"/>
    </row>
    <row r="530" spans="1:14" ht="39.75" customHeight="1">
      <c r="A530" s="29">
        <f t="shared" si="2"/>
        <v>517</v>
      </c>
      <c r="B530" s="30"/>
      <c r="C530" s="31"/>
      <c r="D530" s="32"/>
      <c r="E530" s="33"/>
      <c r="F530" s="34"/>
      <c r="G530" s="35"/>
      <c r="H530" s="33"/>
      <c r="I530" s="34"/>
      <c r="J530" s="35"/>
      <c r="K530" s="36"/>
      <c r="L530" s="37"/>
      <c r="M530" s="38"/>
      <c r="N530" s="39"/>
    </row>
    <row r="531" spans="1:14" ht="39.75" customHeight="1">
      <c r="A531" s="29">
        <f t="shared" si="2"/>
        <v>518</v>
      </c>
      <c r="B531" s="40"/>
      <c r="C531" s="41"/>
      <c r="D531" s="42"/>
      <c r="E531" s="43"/>
      <c r="F531" s="43"/>
      <c r="G531" s="43"/>
      <c r="H531" s="44"/>
      <c r="I531" s="45"/>
      <c r="J531" s="46"/>
      <c r="K531" s="47"/>
      <c r="L531" s="48"/>
      <c r="M531" s="49"/>
      <c r="N531" s="50"/>
    </row>
    <row r="532" spans="1:14" ht="39.75" customHeight="1">
      <c r="A532" s="29">
        <f t="shared" si="2"/>
        <v>519</v>
      </c>
      <c r="B532" s="30"/>
      <c r="C532" s="31"/>
      <c r="D532" s="32"/>
      <c r="E532" s="51"/>
      <c r="F532" s="51"/>
      <c r="G532" s="51"/>
      <c r="H532" s="33"/>
      <c r="I532" s="34"/>
      <c r="J532" s="35"/>
      <c r="K532" s="36"/>
      <c r="L532" s="37"/>
      <c r="M532" s="38"/>
      <c r="N532" s="39"/>
    </row>
    <row r="533" spans="1:14" ht="39.75" customHeight="1">
      <c r="A533" s="29">
        <f t="shared" si="2"/>
        <v>520</v>
      </c>
      <c r="B533" s="40"/>
      <c r="C533" s="41"/>
      <c r="D533" s="42"/>
      <c r="E533" s="43"/>
      <c r="F533" s="43"/>
      <c r="G533" s="43"/>
      <c r="H533" s="44"/>
      <c r="I533" s="45"/>
      <c r="J533" s="46"/>
      <c r="K533" s="47"/>
      <c r="L533" s="48"/>
      <c r="M533" s="49"/>
      <c r="N533" s="50"/>
    </row>
    <row r="534" spans="1:14" ht="39.75" customHeight="1">
      <c r="A534" s="29">
        <f t="shared" si="2"/>
        <v>521</v>
      </c>
      <c r="B534" s="30"/>
      <c r="C534" s="31"/>
      <c r="D534" s="32"/>
      <c r="E534" s="33"/>
      <c r="F534" s="34"/>
      <c r="G534" s="35"/>
      <c r="H534" s="33"/>
      <c r="I534" s="34"/>
      <c r="J534" s="35"/>
      <c r="K534" s="36"/>
      <c r="L534" s="37"/>
      <c r="M534" s="38"/>
      <c r="N534" s="39"/>
    </row>
    <row r="535" spans="1:14" ht="39.75" customHeight="1">
      <c r="A535" s="29">
        <f t="shared" si="2"/>
        <v>522</v>
      </c>
      <c r="B535" s="40"/>
      <c r="C535" s="41"/>
      <c r="D535" s="42"/>
      <c r="E535" s="43"/>
      <c r="F535" s="43"/>
      <c r="G535" s="43"/>
      <c r="H535" s="44"/>
      <c r="I535" s="45"/>
      <c r="J535" s="46"/>
      <c r="K535" s="47"/>
      <c r="L535" s="48"/>
      <c r="M535" s="49"/>
      <c r="N535" s="50"/>
    </row>
    <row r="536" spans="1:14" ht="39.75" customHeight="1">
      <c r="A536" s="29">
        <f t="shared" si="2"/>
        <v>523</v>
      </c>
      <c r="B536" s="30"/>
      <c r="C536" s="31"/>
      <c r="D536" s="32"/>
      <c r="E536" s="33"/>
      <c r="F536" s="34"/>
      <c r="G536" s="35"/>
      <c r="H536" s="33"/>
      <c r="I536" s="34"/>
      <c r="J536" s="35"/>
      <c r="K536" s="36"/>
      <c r="L536" s="37"/>
      <c r="M536" s="38"/>
      <c r="N536" s="39"/>
    </row>
    <row r="537" spans="1:14" ht="39.75" customHeight="1">
      <c r="A537" s="29">
        <f t="shared" si="2"/>
        <v>524</v>
      </c>
      <c r="B537" s="40"/>
      <c r="C537" s="41"/>
      <c r="D537" s="42"/>
      <c r="E537" s="43"/>
      <c r="F537" s="43"/>
      <c r="G537" s="43"/>
      <c r="H537" s="44"/>
      <c r="I537" s="45"/>
      <c r="J537" s="46"/>
      <c r="K537" s="47"/>
      <c r="L537" s="48"/>
      <c r="M537" s="49"/>
      <c r="N537" s="50"/>
    </row>
    <row r="538" spans="1:14" ht="39.75" customHeight="1">
      <c r="A538" s="29">
        <f t="shared" si="2"/>
        <v>525</v>
      </c>
      <c r="B538" s="30"/>
      <c r="C538" s="31"/>
      <c r="D538" s="32"/>
      <c r="E538" s="33"/>
      <c r="F538" s="34"/>
      <c r="G538" s="35"/>
      <c r="H538" s="33"/>
      <c r="I538" s="34"/>
      <c r="J538" s="35"/>
      <c r="K538" s="36"/>
      <c r="L538" s="37"/>
      <c r="M538" s="38"/>
      <c r="N538" s="39"/>
    </row>
    <row r="539" spans="1:14" ht="39.75" customHeight="1">
      <c r="A539" s="29">
        <f t="shared" si="2"/>
        <v>526</v>
      </c>
      <c r="B539" s="40"/>
      <c r="C539" s="41"/>
      <c r="D539" s="42"/>
      <c r="E539" s="43"/>
      <c r="F539" s="43"/>
      <c r="G539" s="43"/>
      <c r="H539" s="44"/>
      <c r="I539" s="45"/>
      <c r="J539" s="46"/>
      <c r="K539" s="47"/>
      <c r="L539" s="48"/>
      <c r="M539" s="49"/>
      <c r="N539" s="50"/>
    </row>
    <row r="540" spans="1:14" ht="39.75" customHeight="1">
      <c r="A540" s="29">
        <f t="shared" si="2"/>
        <v>527</v>
      </c>
      <c r="B540" s="30"/>
      <c r="C540" s="31"/>
      <c r="D540" s="32"/>
      <c r="E540" s="33"/>
      <c r="F540" s="34"/>
      <c r="G540" s="35"/>
      <c r="H540" s="33"/>
      <c r="I540" s="34"/>
      <c r="J540" s="35"/>
      <c r="K540" s="36"/>
      <c r="L540" s="37"/>
      <c r="M540" s="38"/>
      <c r="N540" s="39"/>
    </row>
    <row r="541" spans="1:14" ht="39.75" customHeight="1">
      <c r="A541" s="29">
        <f t="shared" si="2"/>
        <v>528</v>
      </c>
      <c r="B541" s="40"/>
      <c r="C541" s="41"/>
      <c r="D541" s="42"/>
      <c r="E541" s="43"/>
      <c r="F541" s="43"/>
      <c r="G541" s="43"/>
      <c r="H541" s="44"/>
      <c r="I541" s="45"/>
      <c r="J541" s="46"/>
      <c r="K541" s="47"/>
      <c r="L541" s="48"/>
      <c r="M541" s="49"/>
      <c r="N541" s="50"/>
    </row>
    <row r="542" spans="1:14" ht="39.75" customHeight="1">
      <c r="A542" s="29">
        <f t="shared" si="2"/>
        <v>529</v>
      </c>
      <c r="B542" s="30"/>
      <c r="C542" s="31"/>
      <c r="D542" s="32"/>
      <c r="E542" s="51"/>
      <c r="F542" s="51"/>
      <c r="G542" s="51"/>
      <c r="H542" s="33"/>
      <c r="I542" s="34"/>
      <c r="J542" s="35"/>
      <c r="K542" s="36"/>
      <c r="L542" s="37"/>
      <c r="M542" s="38"/>
      <c r="N542" s="39"/>
    </row>
    <row r="543" spans="1:14" ht="39.75" customHeight="1">
      <c r="A543" s="29">
        <f t="shared" si="2"/>
        <v>530</v>
      </c>
      <c r="B543" s="40"/>
      <c r="C543" s="41"/>
      <c r="D543" s="42"/>
      <c r="E543" s="43"/>
      <c r="F543" s="43"/>
      <c r="G543" s="43"/>
      <c r="H543" s="44"/>
      <c r="I543" s="45"/>
      <c r="J543" s="46"/>
      <c r="K543" s="47"/>
      <c r="L543" s="48"/>
      <c r="M543" s="49"/>
      <c r="N543" s="50"/>
    </row>
    <row r="544" spans="1:14" ht="39.75" customHeight="1">
      <c r="A544" s="29">
        <f t="shared" si="2"/>
        <v>531</v>
      </c>
      <c r="B544" s="30"/>
      <c r="C544" s="31"/>
      <c r="D544" s="32"/>
      <c r="E544" s="33"/>
      <c r="F544" s="34"/>
      <c r="G544" s="35"/>
      <c r="H544" s="33"/>
      <c r="I544" s="34"/>
      <c r="J544" s="35"/>
      <c r="K544" s="36"/>
      <c r="L544" s="37"/>
      <c r="M544" s="38"/>
      <c r="N544" s="39"/>
    </row>
    <row r="545" spans="1:14" ht="39.75" customHeight="1">
      <c r="A545" s="29">
        <f t="shared" si="2"/>
        <v>532</v>
      </c>
      <c r="B545" s="40"/>
      <c r="C545" s="41"/>
      <c r="D545" s="42"/>
      <c r="E545" s="43"/>
      <c r="F545" s="43"/>
      <c r="G545" s="43"/>
      <c r="H545" s="44"/>
      <c r="I545" s="45"/>
      <c r="J545" s="46"/>
      <c r="K545" s="47"/>
      <c r="L545" s="48"/>
      <c r="M545" s="49"/>
      <c r="N545" s="50"/>
    </row>
    <row r="546" spans="1:14" ht="39.75" customHeight="1">
      <c r="A546" s="29">
        <f t="shared" si="2"/>
        <v>533</v>
      </c>
      <c r="B546" s="30"/>
      <c r="C546" s="31"/>
      <c r="D546" s="32"/>
      <c r="E546" s="33"/>
      <c r="F546" s="34"/>
      <c r="G546" s="35"/>
      <c r="H546" s="33"/>
      <c r="I546" s="34"/>
      <c r="J546" s="35"/>
      <c r="K546" s="36"/>
      <c r="L546" s="37"/>
      <c r="M546" s="38"/>
      <c r="N546" s="39"/>
    </row>
    <row r="547" spans="1:14" ht="39.75" customHeight="1">
      <c r="A547" s="29">
        <f t="shared" si="2"/>
        <v>534</v>
      </c>
      <c r="B547" s="40"/>
      <c r="C547" s="41"/>
      <c r="D547" s="42"/>
      <c r="E547" s="43"/>
      <c r="F547" s="43"/>
      <c r="G547" s="43"/>
      <c r="H547" s="44"/>
      <c r="I547" s="45"/>
      <c r="J547" s="46"/>
      <c r="K547" s="47"/>
      <c r="L547" s="48"/>
      <c r="M547" s="49"/>
      <c r="N547" s="50"/>
    </row>
    <row r="548" spans="1:14" ht="39.75" customHeight="1">
      <c r="A548" s="29">
        <f t="shared" si="2"/>
        <v>535</v>
      </c>
      <c r="B548" s="30"/>
      <c r="C548" s="31"/>
      <c r="D548" s="32"/>
      <c r="E548" s="33"/>
      <c r="F548" s="34"/>
      <c r="G548" s="35"/>
      <c r="H548" s="33"/>
      <c r="I548" s="34"/>
      <c r="J548" s="35"/>
      <c r="K548" s="36"/>
      <c r="L548" s="37"/>
      <c r="M548" s="38"/>
      <c r="N548" s="39"/>
    </row>
    <row r="549" spans="1:14" ht="39.75" customHeight="1">
      <c r="A549" s="29">
        <f t="shared" si="2"/>
        <v>536</v>
      </c>
      <c r="B549" s="40"/>
      <c r="C549" s="41"/>
      <c r="D549" s="42"/>
      <c r="E549" s="43"/>
      <c r="F549" s="43"/>
      <c r="G549" s="43"/>
      <c r="H549" s="44"/>
      <c r="I549" s="45"/>
      <c r="J549" s="46"/>
      <c r="K549" s="47"/>
      <c r="L549" s="48"/>
      <c r="M549" s="49"/>
      <c r="N549" s="50"/>
    </row>
    <row r="550" spans="1:14" ht="39.75" customHeight="1">
      <c r="A550" s="29">
        <f t="shared" si="2"/>
        <v>537</v>
      </c>
      <c r="B550" s="30"/>
      <c r="C550" s="31"/>
      <c r="D550" s="32"/>
      <c r="E550" s="33"/>
      <c r="F550" s="34"/>
      <c r="G550" s="35"/>
      <c r="H550" s="33"/>
      <c r="I550" s="34"/>
      <c r="J550" s="35"/>
      <c r="K550" s="36"/>
      <c r="L550" s="37"/>
      <c r="M550" s="38"/>
      <c r="N550" s="39"/>
    </row>
    <row r="551" spans="1:14" ht="39.75" customHeight="1">
      <c r="A551" s="29">
        <f t="shared" si="2"/>
        <v>538</v>
      </c>
      <c r="B551" s="40"/>
      <c r="C551" s="41"/>
      <c r="D551" s="42"/>
      <c r="E551" s="43"/>
      <c r="F551" s="43"/>
      <c r="G551" s="43"/>
      <c r="H551" s="44"/>
      <c r="I551" s="45"/>
      <c r="J551" s="46"/>
      <c r="K551" s="47"/>
      <c r="L551" s="48"/>
      <c r="M551" s="49"/>
      <c r="N551" s="50"/>
    </row>
    <row r="552" spans="1:14" ht="39.75" customHeight="1">
      <c r="A552" s="29">
        <f t="shared" si="2"/>
        <v>539</v>
      </c>
      <c r="B552" s="30"/>
      <c r="C552" s="31"/>
      <c r="D552" s="32"/>
      <c r="E552" s="51"/>
      <c r="F552" s="51"/>
      <c r="G552" s="51"/>
      <c r="H552" s="33"/>
      <c r="I552" s="34"/>
      <c r="J552" s="35"/>
      <c r="K552" s="36"/>
      <c r="L552" s="37"/>
      <c r="M552" s="38"/>
      <c r="N552" s="39"/>
    </row>
    <row r="553" spans="1:14" ht="39.75" customHeight="1">
      <c r="A553" s="29">
        <f t="shared" si="2"/>
        <v>540</v>
      </c>
      <c r="B553" s="40"/>
      <c r="C553" s="41"/>
      <c r="D553" s="42"/>
      <c r="E553" s="43"/>
      <c r="F553" s="43"/>
      <c r="G553" s="43"/>
      <c r="H553" s="44"/>
      <c r="I553" s="45"/>
      <c r="J553" s="46"/>
      <c r="K553" s="47"/>
      <c r="L553" s="48"/>
      <c r="M553" s="49"/>
      <c r="N553" s="50"/>
    </row>
    <row r="554" spans="1:14" ht="39.75" customHeight="1">
      <c r="A554" s="29">
        <f t="shared" si="2"/>
        <v>541</v>
      </c>
      <c r="B554" s="30"/>
      <c r="C554" s="31"/>
      <c r="D554" s="32"/>
      <c r="E554" s="33"/>
      <c r="F554" s="34"/>
      <c r="G554" s="35"/>
      <c r="H554" s="33"/>
      <c r="I554" s="34"/>
      <c r="J554" s="35"/>
      <c r="K554" s="36"/>
      <c r="L554" s="37"/>
      <c r="M554" s="38"/>
      <c r="N554" s="39"/>
    </row>
    <row r="555" spans="1:14" ht="39.75" customHeight="1">
      <c r="A555" s="29">
        <f t="shared" si="2"/>
        <v>542</v>
      </c>
      <c r="B555" s="40"/>
      <c r="C555" s="41"/>
      <c r="D555" s="42"/>
      <c r="E555" s="43"/>
      <c r="F555" s="43"/>
      <c r="G555" s="43"/>
      <c r="H555" s="44"/>
      <c r="I555" s="45"/>
      <c r="J555" s="46"/>
      <c r="K555" s="47"/>
      <c r="L555" s="48"/>
      <c r="M555" s="49"/>
      <c r="N555" s="50"/>
    </row>
    <row r="556" spans="1:14" ht="39.75" customHeight="1">
      <c r="A556" s="29">
        <f t="shared" si="2"/>
        <v>543</v>
      </c>
      <c r="B556" s="30"/>
      <c r="C556" s="31"/>
      <c r="D556" s="32"/>
      <c r="E556" s="33"/>
      <c r="F556" s="34"/>
      <c r="G556" s="35"/>
      <c r="H556" s="33"/>
      <c r="I556" s="34"/>
      <c r="J556" s="35"/>
      <c r="K556" s="36"/>
      <c r="L556" s="37"/>
      <c r="M556" s="38"/>
      <c r="N556" s="39"/>
    </row>
    <row r="557" spans="1:14" ht="39.75" customHeight="1">
      <c r="A557" s="29">
        <f t="shared" si="2"/>
        <v>544</v>
      </c>
      <c r="B557" s="40"/>
      <c r="C557" s="41"/>
      <c r="D557" s="42"/>
      <c r="E557" s="43"/>
      <c r="F557" s="43"/>
      <c r="G557" s="43"/>
      <c r="H557" s="44"/>
      <c r="I557" s="45"/>
      <c r="J557" s="46"/>
      <c r="K557" s="47"/>
      <c r="L557" s="48"/>
      <c r="M557" s="49"/>
      <c r="N557" s="50"/>
    </row>
    <row r="558" spans="1:14" ht="39.75" customHeight="1">
      <c r="A558" s="29">
        <f t="shared" si="2"/>
        <v>545</v>
      </c>
      <c r="B558" s="30"/>
      <c r="C558" s="31"/>
      <c r="D558" s="32"/>
      <c r="E558" s="33"/>
      <c r="F558" s="34"/>
      <c r="G558" s="35"/>
      <c r="H558" s="33"/>
      <c r="I558" s="34"/>
      <c r="J558" s="35"/>
      <c r="K558" s="36"/>
      <c r="L558" s="37"/>
      <c r="M558" s="38"/>
      <c r="N558" s="39"/>
    </row>
    <row r="559" spans="1:14" ht="39.75" customHeight="1">
      <c r="A559" s="29">
        <f t="shared" si="2"/>
        <v>546</v>
      </c>
      <c r="B559" s="40"/>
      <c r="C559" s="41"/>
      <c r="D559" s="42"/>
      <c r="E559" s="43"/>
      <c r="F559" s="43"/>
      <c r="G559" s="43"/>
      <c r="H559" s="44"/>
      <c r="I559" s="45"/>
      <c r="J559" s="46"/>
      <c r="K559" s="47"/>
      <c r="L559" s="48"/>
      <c r="M559" s="49"/>
      <c r="N559" s="50"/>
    </row>
    <row r="560" spans="1:14" ht="39.75" customHeight="1">
      <c r="A560" s="29">
        <f t="shared" si="2"/>
        <v>547</v>
      </c>
      <c r="B560" s="30"/>
      <c r="C560" s="31"/>
      <c r="D560" s="32"/>
      <c r="E560" s="33"/>
      <c r="F560" s="34"/>
      <c r="G560" s="35"/>
      <c r="H560" s="33"/>
      <c r="I560" s="34"/>
      <c r="J560" s="35"/>
      <c r="K560" s="36"/>
      <c r="L560" s="37"/>
      <c r="M560" s="38"/>
      <c r="N560" s="39"/>
    </row>
    <row r="561" spans="1:14" ht="39.75" customHeight="1">
      <c r="A561" s="29">
        <f t="shared" si="2"/>
        <v>548</v>
      </c>
      <c r="B561" s="40"/>
      <c r="C561" s="41"/>
      <c r="D561" s="42"/>
      <c r="E561" s="43"/>
      <c r="F561" s="43"/>
      <c r="G561" s="43"/>
      <c r="H561" s="44"/>
      <c r="I561" s="45"/>
      <c r="J561" s="46"/>
      <c r="K561" s="47"/>
      <c r="L561" s="48"/>
      <c r="M561" s="49"/>
      <c r="N561" s="50"/>
    </row>
    <row r="562" spans="1:14" ht="39.75" customHeight="1">
      <c r="A562" s="29">
        <f t="shared" si="2"/>
        <v>549</v>
      </c>
      <c r="B562" s="30"/>
      <c r="C562" s="31"/>
      <c r="D562" s="32"/>
      <c r="E562" s="51"/>
      <c r="F562" s="51"/>
      <c r="G562" s="51"/>
      <c r="H562" s="33"/>
      <c r="I562" s="34"/>
      <c r="J562" s="35"/>
      <c r="K562" s="36"/>
      <c r="L562" s="37"/>
      <c r="M562" s="38"/>
      <c r="N562" s="39"/>
    </row>
    <row r="563" spans="1:14" ht="39.75" customHeight="1">
      <c r="A563" s="29">
        <f t="shared" si="2"/>
        <v>550</v>
      </c>
      <c r="B563" s="40"/>
      <c r="C563" s="41"/>
      <c r="D563" s="42"/>
      <c r="E563" s="43"/>
      <c r="F563" s="43"/>
      <c r="G563" s="43"/>
      <c r="H563" s="44"/>
      <c r="I563" s="45"/>
      <c r="J563" s="46"/>
      <c r="K563" s="47"/>
      <c r="L563" s="48"/>
      <c r="M563" s="49"/>
      <c r="N563" s="50"/>
    </row>
    <row r="564" spans="1:14" ht="39.75" customHeight="1">
      <c r="A564" s="29">
        <f t="shared" si="2"/>
        <v>551</v>
      </c>
      <c r="B564" s="30"/>
      <c r="C564" s="31"/>
      <c r="D564" s="32"/>
      <c r="E564" s="33"/>
      <c r="F564" s="34"/>
      <c r="G564" s="35"/>
      <c r="H564" s="33"/>
      <c r="I564" s="34"/>
      <c r="J564" s="35"/>
      <c r="K564" s="36"/>
      <c r="L564" s="37"/>
      <c r="M564" s="38"/>
      <c r="N564" s="39"/>
    </row>
    <row r="565" spans="1:14" ht="39.75" customHeight="1">
      <c r="A565" s="29">
        <f t="shared" si="2"/>
        <v>552</v>
      </c>
      <c r="B565" s="40"/>
      <c r="C565" s="41"/>
      <c r="D565" s="42"/>
      <c r="E565" s="43"/>
      <c r="F565" s="43"/>
      <c r="G565" s="43"/>
      <c r="H565" s="44"/>
      <c r="I565" s="45"/>
      <c r="J565" s="46"/>
      <c r="K565" s="47"/>
      <c r="L565" s="48"/>
      <c r="M565" s="49"/>
      <c r="N565" s="50"/>
    </row>
    <row r="566" spans="1:14" ht="39.75" customHeight="1">
      <c r="A566" s="29">
        <f t="shared" si="2"/>
        <v>553</v>
      </c>
      <c r="B566" s="30"/>
      <c r="C566" s="31"/>
      <c r="D566" s="32"/>
      <c r="E566" s="33"/>
      <c r="F566" s="34"/>
      <c r="G566" s="35"/>
      <c r="H566" s="33"/>
      <c r="I566" s="34"/>
      <c r="J566" s="35"/>
      <c r="K566" s="36"/>
      <c r="L566" s="37"/>
      <c r="M566" s="38"/>
      <c r="N566" s="39"/>
    </row>
    <row r="567" spans="1:14" ht="39.75" customHeight="1">
      <c r="A567" s="29">
        <f t="shared" si="2"/>
        <v>554</v>
      </c>
      <c r="B567" s="40"/>
      <c r="C567" s="41"/>
      <c r="D567" s="42"/>
      <c r="E567" s="43"/>
      <c r="F567" s="43"/>
      <c r="G567" s="43"/>
      <c r="H567" s="44"/>
      <c r="I567" s="45"/>
      <c r="J567" s="46"/>
      <c r="K567" s="47"/>
      <c r="L567" s="48"/>
      <c r="M567" s="49"/>
      <c r="N567" s="50"/>
    </row>
    <row r="568" spans="1:14" ht="39.75" customHeight="1">
      <c r="A568" s="29">
        <f t="shared" si="2"/>
        <v>555</v>
      </c>
      <c r="B568" s="30"/>
      <c r="C568" s="31"/>
      <c r="D568" s="32"/>
      <c r="E568" s="33"/>
      <c r="F568" s="34"/>
      <c r="G568" s="35"/>
      <c r="H568" s="33"/>
      <c r="I568" s="34"/>
      <c r="J568" s="35"/>
      <c r="K568" s="36"/>
      <c r="L568" s="37"/>
      <c r="M568" s="38"/>
      <c r="N568" s="39"/>
    </row>
    <row r="569" spans="1:14" ht="39.75" customHeight="1">
      <c r="A569" s="29">
        <f t="shared" si="2"/>
        <v>556</v>
      </c>
      <c r="B569" s="40"/>
      <c r="C569" s="41"/>
      <c r="D569" s="42"/>
      <c r="E569" s="43"/>
      <c r="F569" s="43"/>
      <c r="G569" s="43"/>
      <c r="H569" s="44"/>
      <c r="I569" s="45"/>
      <c r="J569" s="46"/>
      <c r="K569" s="47"/>
      <c r="L569" s="48"/>
      <c r="M569" s="49"/>
      <c r="N569" s="50"/>
    </row>
    <row r="570" spans="1:14" ht="39.75" customHeight="1">
      <c r="A570" s="29">
        <f t="shared" si="2"/>
        <v>557</v>
      </c>
      <c r="B570" s="30"/>
      <c r="C570" s="31"/>
      <c r="D570" s="32"/>
      <c r="E570" s="33"/>
      <c r="F570" s="34"/>
      <c r="G570" s="35"/>
      <c r="H570" s="33"/>
      <c r="I570" s="34"/>
      <c r="J570" s="35"/>
      <c r="K570" s="36"/>
      <c r="L570" s="37"/>
      <c r="M570" s="38"/>
      <c r="N570" s="39"/>
    </row>
    <row r="571" spans="1:14" ht="39.75" customHeight="1">
      <c r="A571" s="29">
        <f t="shared" si="2"/>
        <v>558</v>
      </c>
      <c r="B571" s="40"/>
      <c r="C571" s="41"/>
      <c r="D571" s="42"/>
      <c r="E571" s="43"/>
      <c r="F571" s="43"/>
      <c r="G571" s="43"/>
      <c r="H571" s="44"/>
      <c r="I571" s="45"/>
      <c r="J571" s="46"/>
      <c r="K571" s="47"/>
      <c r="L571" s="48"/>
      <c r="M571" s="49"/>
      <c r="N571" s="50"/>
    </row>
    <row r="572" spans="1:14" ht="39.75" customHeight="1">
      <c r="A572" s="29">
        <f t="shared" si="2"/>
        <v>559</v>
      </c>
      <c r="B572" s="30"/>
      <c r="C572" s="31"/>
      <c r="D572" s="32"/>
      <c r="E572" s="51"/>
      <c r="F572" s="51"/>
      <c r="G572" s="51"/>
      <c r="H572" s="33"/>
      <c r="I572" s="34"/>
      <c r="J572" s="35"/>
      <c r="K572" s="36"/>
      <c r="L572" s="37"/>
      <c r="M572" s="38"/>
      <c r="N572" s="39"/>
    </row>
    <row r="573" spans="1:14" ht="39.75" customHeight="1">
      <c r="A573" s="29">
        <f t="shared" si="2"/>
        <v>560</v>
      </c>
      <c r="B573" s="40"/>
      <c r="C573" s="41"/>
      <c r="D573" s="42"/>
      <c r="E573" s="43"/>
      <c r="F573" s="43"/>
      <c r="G573" s="43"/>
      <c r="H573" s="44"/>
      <c r="I573" s="45"/>
      <c r="J573" s="46"/>
      <c r="K573" s="47"/>
      <c r="L573" s="48"/>
      <c r="M573" s="49"/>
      <c r="N573" s="50"/>
    </row>
    <row r="574" spans="1:14" ht="39.75" customHeight="1">
      <c r="A574" s="29">
        <f t="shared" si="2"/>
        <v>561</v>
      </c>
      <c r="B574" s="30"/>
      <c r="C574" s="31"/>
      <c r="D574" s="32"/>
      <c r="E574" s="33"/>
      <c r="F574" s="34"/>
      <c r="G574" s="35"/>
      <c r="H574" s="33"/>
      <c r="I574" s="34"/>
      <c r="J574" s="35"/>
      <c r="K574" s="36"/>
      <c r="L574" s="37"/>
      <c r="M574" s="38"/>
      <c r="N574" s="39"/>
    </row>
    <row r="575" spans="1:14" ht="39.75" customHeight="1">
      <c r="A575" s="29">
        <f t="shared" si="2"/>
        <v>562</v>
      </c>
      <c r="B575" s="40"/>
      <c r="C575" s="41"/>
      <c r="D575" s="42"/>
      <c r="E575" s="43"/>
      <c r="F575" s="43"/>
      <c r="G575" s="43"/>
      <c r="H575" s="44"/>
      <c r="I575" s="45"/>
      <c r="J575" s="46"/>
      <c r="K575" s="47"/>
      <c r="L575" s="48"/>
      <c r="M575" s="49"/>
      <c r="N575" s="50"/>
    </row>
    <row r="576" spans="1:14" ht="39.75" customHeight="1">
      <c r="A576" s="29">
        <f t="shared" si="2"/>
        <v>563</v>
      </c>
      <c r="B576" s="30"/>
      <c r="C576" s="31"/>
      <c r="D576" s="32"/>
      <c r="E576" s="33"/>
      <c r="F576" s="34"/>
      <c r="G576" s="35"/>
      <c r="H576" s="33"/>
      <c r="I576" s="34"/>
      <c r="J576" s="35"/>
      <c r="K576" s="36"/>
      <c r="L576" s="37"/>
      <c r="M576" s="38"/>
      <c r="N576" s="39"/>
    </row>
    <row r="577" spans="1:14" ht="39.75" customHeight="1">
      <c r="A577" s="29">
        <f t="shared" si="2"/>
        <v>564</v>
      </c>
      <c r="B577" s="40"/>
      <c r="C577" s="41"/>
      <c r="D577" s="42"/>
      <c r="E577" s="43"/>
      <c r="F577" s="43"/>
      <c r="G577" s="43"/>
      <c r="H577" s="44"/>
      <c r="I577" s="45"/>
      <c r="J577" s="46"/>
      <c r="K577" s="47"/>
      <c r="L577" s="48"/>
      <c r="M577" s="49"/>
      <c r="N577" s="50"/>
    </row>
    <row r="578" spans="1:14" ht="39.75" customHeight="1">
      <c r="A578" s="29">
        <f t="shared" si="2"/>
        <v>565</v>
      </c>
      <c r="B578" s="30"/>
      <c r="C578" s="31"/>
      <c r="D578" s="32"/>
      <c r="E578" s="33"/>
      <c r="F578" s="34"/>
      <c r="G578" s="35"/>
      <c r="H578" s="33"/>
      <c r="I578" s="34"/>
      <c r="J578" s="35"/>
      <c r="K578" s="36"/>
      <c r="L578" s="37"/>
      <c r="M578" s="38"/>
      <c r="N578" s="39"/>
    </row>
    <row r="579" spans="1:14" ht="39.75" customHeight="1">
      <c r="A579" s="29">
        <f t="shared" si="2"/>
        <v>566</v>
      </c>
      <c r="B579" s="40"/>
      <c r="C579" s="41"/>
      <c r="D579" s="42"/>
      <c r="E579" s="43"/>
      <c r="F579" s="43"/>
      <c r="G579" s="43"/>
      <c r="H579" s="44"/>
      <c r="I579" s="45"/>
      <c r="J579" s="46"/>
      <c r="K579" s="47"/>
      <c r="L579" s="48"/>
      <c r="M579" s="49"/>
      <c r="N579" s="50"/>
    </row>
    <row r="580" spans="1:14" ht="39.75" customHeight="1">
      <c r="A580" s="29">
        <f t="shared" si="2"/>
        <v>567</v>
      </c>
      <c r="B580" s="30"/>
      <c r="C580" s="31"/>
      <c r="D580" s="32"/>
      <c r="E580" s="33"/>
      <c r="F580" s="34"/>
      <c r="G580" s="35"/>
      <c r="H580" s="33"/>
      <c r="I580" s="34"/>
      <c r="J580" s="35"/>
      <c r="K580" s="36"/>
      <c r="L580" s="37"/>
      <c r="M580" s="38"/>
      <c r="N580" s="39"/>
    </row>
    <row r="581" spans="1:14" ht="39.75" customHeight="1">
      <c r="A581" s="29">
        <f t="shared" si="2"/>
        <v>568</v>
      </c>
      <c r="B581" s="40"/>
      <c r="C581" s="41"/>
      <c r="D581" s="42"/>
      <c r="E581" s="43"/>
      <c r="F581" s="43"/>
      <c r="G581" s="43"/>
      <c r="H581" s="44"/>
      <c r="I581" s="45"/>
      <c r="J581" s="46"/>
      <c r="K581" s="47"/>
      <c r="L581" s="48"/>
      <c r="M581" s="49"/>
      <c r="N581" s="50"/>
    </row>
    <row r="582" spans="1:14" ht="39.75" customHeight="1">
      <c r="A582" s="29">
        <f t="shared" si="2"/>
        <v>569</v>
      </c>
      <c r="B582" s="30"/>
      <c r="C582" s="31"/>
      <c r="D582" s="32"/>
      <c r="E582" s="51"/>
      <c r="F582" s="51"/>
      <c r="G582" s="51"/>
      <c r="H582" s="33"/>
      <c r="I582" s="34"/>
      <c r="J582" s="35"/>
      <c r="K582" s="36"/>
      <c r="L582" s="37"/>
      <c r="M582" s="38"/>
      <c r="N582" s="39"/>
    </row>
    <row r="583" spans="1:14" ht="39.75" customHeight="1">
      <c r="A583" s="29">
        <f t="shared" si="2"/>
        <v>570</v>
      </c>
      <c r="B583" s="40"/>
      <c r="C583" s="41"/>
      <c r="D583" s="42"/>
      <c r="E583" s="43"/>
      <c r="F583" s="43"/>
      <c r="G583" s="43"/>
      <c r="H583" s="44"/>
      <c r="I583" s="45"/>
      <c r="J583" s="46"/>
      <c r="K583" s="47"/>
      <c r="L583" s="48"/>
      <c r="M583" s="49"/>
      <c r="N583" s="50"/>
    </row>
    <row r="584" spans="1:14" ht="39.75" customHeight="1">
      <c r="A584" s="29">
        <f t="shared" si="2"/>
        <v>571</v>
      </c>
      <c r="B584" s="30"/>
      <c r="C584" s="31"/>
      <c r="D584" s="32"/>
      <c r="E584" s="33"/>
      <c r="F584" s="34"/>
      <c r="G584" s="35"/>
      <c r="H584" s="33"/>
      <c r="I584" s="34"/>
      <c r="J584" s="35"/>
      <c r="K584" s="36"/>
      <c r="L584" s="37"/>
      <c r="M584" s="38"/>
      <c r="N584" s="39"/>
    </row>
    <row r="585" spans="1:14" ht="39.75" customHeight="1">
      <c r="A585" s="29">
        <f t="shared" si="2"/>
        <v>572</v>
      </c>
      <c r="B585" s="40"/>
      <c r="C585" s="41"/>
      <c r="D585" s="42"/>
      <c r="E585" s="43"/>
      <c r="F585" s="43"/>
      <c r="G585" s="43"/>
      <c r="H585" s="44"/>
      <c r="I585" s="45"/>
      <c r="J585" s="46"/>
      <c r="K585" s="47"/>
      <c r="L585" s="48"/>
      <c r="M585" s="49"/>
      <c r="N585" s="50"/>
    </row>
    <row r="586" spans="1:14" ht="39.75" customHeight="1">
      <c r="A586" s="29">
        <f t="shared" si="2"/>
        <v>573</v>
      </c>
      <c r="B586" s="30"/>
      <c r="C586" s="31"/>
      <c r="D586" s="32"/>
      <c r="E586" s="33"/>
      <c r="F586" s="34"/>
      <c r="G586" s="35"/>
      <c r="H586" s="33"/>
      <c r="I586" s="34"/>
      <c r="J586" s="35"/>
      <c r="K586" s="36"/>
      <c r="L586" s="37"/>
      <c r="M586" s="38"/>
      <c r="N586" s="39"/>
    </row>
    <row r="587" spans="1:14" ht="39.75" customHeight="1">
      <c r="A587" s="29">
        <f t="shared" si="2"/>
        <v>574</v>
      </c>
      <c r="B587" s="40"/>
      <c r="C587" s="41"/>
      <c r="D587" s="42"/>
      <c r="E587" s="43"/>
      <c r="F587" s="43"/>
      <c r="G587" s="43"/>
      <c r="H587" s="44"/>
      <c r="I587" s="45"/>
      <c r="J587" s="46"/>
      <c r="K587" s="47"/>
      <c r="L587" s="48"/>
      <c r="M587" s="49"/>
      <c r="N587" s="50"/>
    </row>
    <row r="588" spans="1:14" ht="39.75" customHeight="1">
      <c r="A588" s="29">
        <f t="shared" si="2"/>
        <v>575</v>
      </c>
      <c r="B588" s="30"/>
      <c r="C588" s="31"/>
      <c r="D588" s="32"/>
      <c r="E588" s="33"/>
      <c r="F588" s="34"/>
      <c r="G588" s="35"/>
      <c r="H588" s="33"/>
      <c r="I588" s="34"/>
      <c r="J588" s="35"/>
      <c r="K588" s="36"/>
      <c r="L588" s="37"/>
      <c r="M588" s="38"/>
      <c r="N588" s="39"/>
    </row>
    <row r="589" spans="1:14" ht="39.75" customHeight="1">
      <c r="A589" s="29">
        <f t="shared" si="2"/>
        <v>576</v>
      </c>
      <c r="B589" s="40"/>
      <c r="C589" s="41"/>
      <c r="D589" s="42"/>
      <c r="E589" s="43"/>
      <c r="F589" s="43"/>
      <c r="G589" s="43"/>
      <c r="H589" s="44"/>
      <c r="I589" s="45"/>
      <c r="J589" s="46"/>
      <c r="K589" s="47"/>
      <c r="L589" s="48"/>
      <c r="M589" s="49"/>
      <c r="N589" s="50"/>
    </row>
    <row r="590" spans="1:14" ht="39.75" customHeight="1">
      <c r="A590" s="29">
        <f t="shared" si="2"/>
        <v>577</v>
      </c>
      <c r="B590" s="30"/>
      <c r="C590" s="31"/>
      <c r="D590" s="32"/>
      <c r="E590" s="33"/>
      <c r="F590" s="34"/>
      <c r="G590" s="35"/>
      <c r="H590" s="33"/>
      <c r="I590" s="34"/>
      <c r="J590" s="35"/>
      <c r="K590" s="36"/>
      <c r="L590" s="37"/>
      <c r="M590" s="38"/>
      <c r="N590" s="39"/>
    </row>
    <row r="591" spans="1:14" ht="39.75" customHeight="1">
      <c r="A591" s="29">
        <f t="shared" si="2"/>
        <v>578</v>
      </c>
      <c r="B591" s="40"/>
      <c r="C591" s="41"/>
      <c r="D591" s="42"/>
      <c r="E591" s="43"/>
      <c r="F591" s="43"/>
      <c r="G591" s="43"/>
      <c r="H591" s="44"/>
      <c r="I591" s="45"/>
      <c r="J591" s="46"/>
      <c r="K591" s="47"/>
      <c r="L591" s="48"/>
      <c r="M591" s="49"/>
      <c r="N591" s="50"/>
    </row>
    <row r="592" spans="1:14" ht="39.75" customHeight="1">
      <c r="A592" s="29">
        <f t="shared" si="2"/>
        <v>579</v>
      </c>
      <c r="B592" s="30"/>
      <c r="C592" s="31"/>
      <c r="D592" s="32"/>
      <c r="E592" s="51"/>
      <c r="F592" s="51"/>
      <c r="G592" s="51"/>
      <c r="H592" s="33"/>
      <c r="I592" s="34"/>
      <c r="J592" s="35"/>
      <c r="K592" s="36"/>
      <c r="L592" s="37"/>
      <c r="M592" s="38"/>
      <c r="N592" s="39"/>
    </row>
    <row r="593" spans="1:14" ht="39.75" customHeight="1">
      <c r="A593" s="29">
        <f t="shared" si="2"/>
        <v>580</v>
      </c>
      <c r="B593" s="40"/>
      <c r="C593" s="41"/>
      <c r="D593" s="42"/>
      <c r="E593" s="43"/>
      <c r="F593" s="43"/>
      <c r="G593" s="43"/>
      <c r="H593" s="44"/>
      <c r="I593" s="45"/>
      <c r="J593" s="46"/>
      <c r="K593" s="47"/>
      <c r="L593" s="48"/>
      <c r="M593" s="49"/>
      <c r="N593" s="50"/>
    </row>
    <row r="594" spans="1:14" ht="39.75" customHeight="1">
      <c r="A594" s="29">
        <f t="shared" si="2"/>
        <v>581</v>
      </c>
      <c r="B594" s="30"/>
      <c r="C594" s="31"/>
      <c r="D594" s="32"/>
      <c r="E594" s="33"/>
      <c r="F594" s="34"/>
      <c r="G594" s="35"/>
      <c r="H594" s="33"/>
      <c r="I594" s="34"/>
      <c r="J594" s="35"/>
      <c r="K594" s="36"/>
      <c r="L594" s="37"/>
      <c r="M594" s="38"/>
      <c r="N594" s="39"/>
    </row>
    <row r="595" spans="1:14" ht="39.75" customHeight="1">
      <c r="A595" s="29">
        <f t="shared" si="2"/>
        <v>582</v>
      </c>
      <c r="B595" s="40"/>
      <c r="C595" s="41"/>
      <c r="D595" s="42"/>
      <c r="E595" s="43"/>
      <c r="F595" s="43"/>
      <c r="G595" s="43"/>
      <c r="H595" s="44"/>
      <c r="I595" s="45"/>
      <c r="J595" s="46"/>
      <c r="K595" s="47"/>
      <c r="L595" s="48"/>
      <c r="M595" s="49"/>
      <c r="N595" s="50"/>
    </row>
    <row r="596" spans="1:14" ht="39.75" customHeight="1">
      <c r="A596" s="29">
        <f t="shared" si="2"/>
        <v>583</v>
      </c>
      <c r="B596" s="30"/>
      <c r="C596" s="31"/>
      <c r="D596" s="32"/>
      <c r="E596" s="33"/>
      <c r="F596" s="34"/>
      <c r="G596" s="35"/>
      <c r="H596" s="33"/>
      <c r="I596" s="34"/>
      <c r="J596" s="35"/>
      <c r="K596" s="36"/>
      <c r="L596" s="37"/>
      <c r="M596" s="38"/>
      <c r="N596" s="39"/>
    </row>
    <row r="597" spans="1:14" ht="39.75" customHeight="1">
      <c r="A597" s="29">
        <f t="shared" si="2"/>
        <v>584</v>
      </c>
      <c r="B597" s="40"/>
      <c r="C597" s="41"/>
      <c r="D597" s="42"/>
      <c r="E597" s="43"/>
      <c r="F597" s="43"/>
      <c r="G597" s="43"/>
      <c r="H597" s="44"/>
      <c r="I597" s="45"/>
      <c r="J597" s="46"/>
      <c r="K597" s="47"/>
      <c r="L597" s="48"/>
      <c r="M597" s="49"/>
      <c r="N597" s="50"/>
    </row>
    <row r="598" spans="1:14" ht="39.75" customHeight="1">
      <c r="A598" s="29">
        <f t="shared" si="2"/>
        <v>585</v>
      </c>
      <c r="B598" s="30"/>
      <c r="C598" s="31"/>
      <c r="D598" s="32"/>
      <c r="E598" s="33"/>
      <c r="F598" s="34"/>
      <c r="G598" s="35"/>
      <c r="H598" s="33"/>
      <c r="I598" s="34"/>
      <c r="J598" s="35"/>
      <c r="K598" s="36"/>
      <c r="L598" s="37"/>
      <c r="M598" s="38"/>
      <c r="N598" s="39"/>
    </row>
    <row r="599" spans="1:14" ht="39.75" customHeight="1">
      <c r="A599" s="29">
        <f t="shared" si="2"/>
        <v>586</v>
      </c>
      <c r="B599" s="40"/>
      <c r="C599" s="41"/>
      <c r="D599" s="42"/>
      <c r="E599" s="43"/>
      <c r="F599" s="43"/>
      <c r="G599" s="43"/>
      <c r="H599" s="44"/>
      <c r="I599" s="45"/>
      <c r="J599" s="46"/>
      <c r="K599" s="47"/>
      <c r="L599" s="48"/>
      <c r="M599" s="49"/>
      <c r="N599" s="50"/>
    </row>
    <row r="600" spans="1:14" ht="39.75" customHeight="1">
      <c r="A600" s="29">
        <f t="shared" si="2"/>
        <v>587</v>
      </c>
      <c r="B600" s="30"/>
      <c r="C600" s="31"/>
      <c r="D600" s="32"/>
      <c r="E600" s="33"/>
      <c r="F600" s="34"/>
      <c r="G600" s="35"/>
      <c r="H600" s="33"/>
      <c r="I600" s="34"/>
      <c r="J600" s="35"/>
      <c r="K600" s="36"/>
      <c r="L600" s="37"/>
      <c r="M600" s="38"/>
      <c r="N600" s="39"/>
    </row>
    <row r="601" spans="1:14" ht="39.75" customHeight="1">
      <c r="A601" s="29">
        <f t="shared" si="2"/>
        <v>588</v>
      </c>
      <c r="B601" s="40"/>
      <c r="C601" s="41"/>
      <c r="D601" s="42"/>
      <c r="E601" s="43"/>
      <c r="F601" s="43"/>
      <c r="G601" s="43"/>
      <c r="H601" s="44"/>
      <c r="I601" s="45"/>
      <c r="J601" s="46"/>
      <c r="K601" s="47"/>
      <c r="L601" s="48"/>
      <c r="M601" s="49"/>
      <c r="N601" s="50"/>
    </row>
    <row r="602" spans="1:14" ht="39.75" customHeight="1">
      <c r="A602" s="29">
        <f t="shared" si="2"/>
        <v>589</v>
      </c>
      <c r="B602" s="30"/>
      <c r="C602" s="31"/>
      <c r="D602" s="32"/>
      <c r="E602" s="51"/>
      <c r="F602" s="51"/>
      <c r="G602" s="51"/>
      <c r="H602" s="33"/>
      <c r="I602" s="34"/>
      <c r="J602" s="35"/>
      <c r="K602" s="36"/>
      <c r="L602" s="37"/>
      <c r="M602" s="38"/>
      <c r="N602" s="39"/>
    </row>
    <row r="603" spans="1:14" ht="39.75" customHeight="1">
      <c r="A603" s="29">
        <f t="shared" si="2"/>
        <v>590</v>
      </c>
      <c r="B603" s="40"/>
      <c r="C603" s="41"/>
      <c r="D603" s="42"/>
      <c r="E603" s="43"/>
      <c r="F603" s="43"/>
      <c r="G603" s="43"/>
      <c r="H603" s="44"/>
      <c r="I603" s="45"/>
      <c r="J603" s="46"/>
      <c r="K603" s="47"/>
      <c r="L603" s="48"/>
      <c r="M603" s="49"/>
      <c r="N603" s="50"/>
    </row>
    <row r="604" spans="1:14" ht="39.75" customHeight="1">
      <c r="A604" s="29">
        <f t="shared" si="2"/>
        <v>591</v>
      </c>
      <c r="B604" s="30"/>
      <c r="C604" s="31"/>
      <c r="D604" s="32"/>
      <c r="E604" s="33"/>
      <c r="F604" s="34"/>
      <c r="G604" s="35"/>
      <c r="H604" s="33"/>
      <c r="I604" s="34"/>
      <c r="J604" s="35"/>
      <c r="K604" s="36"/>
      <c r="L604" s="37"/>
      <c r="M604" s="38"/>
      <c r="N604" s="39"/>
    </row>
    <row r="605" spans="1:14" ht="39.75" customHeight="1">
      <c r="A605" s="29">
        <f t="shared" si="2"/>
        <v>592</v>
      </c>
      <c r="B605" s="40"/>
      <c r="C605" s="41"/>
      <c r="D605" s="42"/>
      <c r="E605" s="43"/>
      <c r="F605" s="43"/>
      <c r="G605" s="43"/>
      <c r="H605" s="44"/>
      <c r="I605" s="45"/>
      <c r="J605" s="46"/>
      <c r="K605" s="47"/>
      <c r="L605" s="48"/>
      <c r="M605" s="49"/>
      <c r="N605" s="50"/>
    </row>
    <row r="606" spans="1:14" ht="39.75" customHeight="1">
      <c r="A606" s="29">
        <f t="shared" si="2"/>
        <v>593</v>
      </c>
      <c r="B606" s="30"/>
      <c r="C606" s="31"/>
      <c r="D606" s="32"/>
      <c r="E606" s="33"/>
      <c r="F606" s="34"/>
      <c r="G606" s="35"/>
      <c r="H606" s="33"/>
      <c r="I606" s="34"/>
      <c r="J606" s="35"/>
      <c r="K606" s="36"/>
      <c r="L606" s="37"/>
      <c r="M606" s="38"/>
      <c r="N606" s="39"/>
    </row>
    <row r="607" spans="1:14" ht="39.75" customHeight="1">
      <c r="A607" s="29">
        <f t="shared" si="2"/>
        <v>594</v>
      </c>
      <c r="B607" s="40"/>
      <c r="C607" s="41"/>
      <c r="D607" s="42"/>
      <c r="E607" s="43"/>
      <c r="F607" s="43"/>
      <c r="G607" s="43"/>
      <c r="H607" s="44"/>
      <c r="I607" s="45"/>
      <c r="J607" s="46"/>
      <c r="K607" s="47"/>
      <c r="L607" s="48"/>
      <c r="M607" s="49"/>
      <c r="N607" s="50"/>
    </row>
    <row r="608" spans="1:14" ht="39.75" customHeight="1">
      <c r="A608" s="29">
        <f t="shared" si="2"/>
        <v>595</v>
      </c>
      <c r="B608" s="30"/>
      <c r="C608" s="31"/>
      <c r="D608" s="32"/>
      <c r="E608" s="33"/>
      <c r="F608" s="34"/>
      <c r="G608" s="35"/>
      <c r="H608" s="33"/>
      <c r="I608" s="34"/>
      <c r="J608" s="35"/>
      <c r="K608" s="36"/>
      <c r="L608" s="37"/>
      <c r="M608" s="38"/>
      <c r="N608" s="39"/>
    </row>
    <row r="609" spans="1:14" ht="39.75" customHeight="1">
      <c r="A609" s="29">
        <f t="shared" si="2"/>
        <v>596</v>
      </c>
      <c r="B609" s="40"/>
      <c r="C609" s="41"/>
      <c r="D609" s="42"/>
      <c r="E609" s="43"/>
      <c r="F609" s="43"/>
      <c r="G609" s="43"/>
      <c r="H609" s="44"/>
      <c r="I609" s="45"/>
      <c r="J609" s="46"/>
      <c r="K609" s="47"/>
      <c r="L609" s="48"/>
      <c r="M609" s="49"/>
      <c r="N609" s="50"/>
    </row>
    <row r="610" spans="1:14" ht="39.75" customHeight="1">
      <c r="A610" s="29">
        <f t="shared" si="2"/>
        <v>597</v>
      </c>
      <c r="B610" s="30"/>
      <c r="C610" s="31"/>
      <c r="D610" s="32"/>
      <c r="E610" s="33"/>
      <c r="F610" s="34"/>
      <c r="G610" s="35"/>
      <c r="H610" s="33"/>
      <c r="I610" s="34"/>
      <c r="J610" s="35"/>
      <c r="K610" s="36"/>
      <c r="L610" s="37"/>
      <c r="M610" s="38"/>
      <c r="N610" s="39"/>
    </row>
    <row r="611" spans="1:14" ht="39.75" customHeight="1">
      <c r="A611" s="29">
        <f t="shared" si="2"/>
        <v>598</v>
      </c>
      <c r="B611" s="40"/>
      <c r="C611" s="41"/>
      <c r="D611" s="42"/>
      <c r="E611" s="43"/>
      <c r="F611" s="43"/>
      <c r="G611" s="43"/>
      <c r="H611" s="44"/>
      <c r="I611" s="45"/>
      <c r="J611" s="46"/>
      <c r="K611" s="47"/>
      <c r="L611" s="48"/>
      <c r="M611" s="49"/>
      <c r="N611" s="50"/>
    </row>
    <row r="612" spans="1:14" ht="39.75" customHeight="1">
      <c r="A612" s="29">
        <f t="shared" si="2"/>
        <v>599</v>
      </c>
      <c r="B612" s="30"/>
      <c r="C612" s="31"/>
      <c r="D612" s="32"/>
      <c r="E612" s="51"/>
      <c r="F612" s="51"/>
      <c r="G612" s="51"/>
      <c r="H612" s="33"/>
      <c r="I612" s="34"/>
      <c r="J612" s="35"/>
      <c r="K612" s="36"/>
      <c r="L612" s="37"/>
      <c r="M612" s="38"/>
      <c r="N612" s="39"/>
    </row>
    <row r="613" spans="1:14" ht="39.75" customHeight="1">
      <c r="A613" s="29">
        <f t="shared" si="2"/>
        <v>600</v>
      </c>
      <c r="B613" s="40"/>
      <c r="C613" s="41"/>
      <c r="D613" s="42"/>
      <c r="E613" s="43"/>
      <c r="F613" s="43"/>
      <c r="G613" s="43"/>
      <c r="H613" s="44"/>
      <c r="I613" s="45"/>
      <c r="J613" s="46"/>
      <c r="K613" s="47"/>
      <c r="L613" s="48"/>
      <c r="M613" s="49"/>
      <c r="N613" s="50"/>
    </row>
    <row r="614" spans="1:14" ht="39.75" customHeight="1">
      <c r="A614" s="29">
        <f t="shared" si="2"/>
        <v>601</v>
      </c>
      <c r="B614" s="30"/>
      <c r="C614" s="31"/>
      <c r="D614" s="32"/>
      <c r="E614" s="33"/>
      <c r="F614" s="34"/>
      <c r="G614" s="35"/>
      <c r="H614" s="33"/>
      <c r="I614" s="34"/>
      <c r="J614" s="35"/>
      <c r="K614" s="36"/>
      <c r="L614" s="37"/>
      <c r="M614" s="38"/>
      <c r="N614" s="39"/>
    </row>
    <row r="615" spans="1:14" ht="39.75" customHeight="1">
      <c r="A615" s="29">
        <f t="shared" si="2"/>
        <v>602</v>
      </c>
      <c r="B615" s="40"/>
      <c r="C615" s="41"/>
      <c r="D615" s="42"/>
      <c r="E615" s="43"/>
      <c r="F615" s="43"/>
      <c r="G615" s="43"/>
      <c r="H615" s="44"/>
      <c r="I615" s="45"/>
      <c r="J615" s="46"/>
      <c r="K615" s="47"/>
      <c r="L615" s="48"/>
      <c r="M615" s="49"/>
      <c r="N615" s="50"/>
    </row>
    <row r="616" spans="1:14" ht="39.75" customHeight="1">
      <c r="A616" s="29">
        <f t="shared" si="2"/>
        <v>603</v>
      </c>
      <c r="B616" s="30"/>
      <c r="C616" s="31"/>
      <c r="D616" s="32"/>
      <c r="E616" s="33"/>
      <c r="F616" s="34"/>
      <c r="G616" s="35"/>
      <c r="H616" s="33"/>
      <c r="I616" s="34"/>
      <c r="J616" s="35"/>
      <c r="K616" s="36"/>
      <c r="L616" s="37"/>
      <c r="M616" s="38"/>
      <c r="N616" s="39"/>
    </row>
    <row r="617" spans="1:14" ht="39.75" customHeight="1">
      <c r="A617" s="29">
        <f t="shared" si="2"/>
        <v>604</v>
      </c>
      <c r="B617" s="40"/>
      <c r="C617" s="41"/>
      <c r="D617" s="42"/>
      <c r="E617" s="43"/>
      <c r="F617" s="43"/>
      <c r="G617" s="43"/>
      <c r="H617" s="44"/>
      <c r="I617" s="45"/>
      <c r="J617" s="46"/>
      <c r="K617" s="47"/>
      <c r="L617" s="48"/>
      <c r="M617" s="49"/>
      <c r="N617" s="50"/>
    </row>
    <row r="618" spans="1:14" ht="39.75" customHeight="1">
      <c r="A618" s="29">
        <f t="shared" si="2"/>
        <v>605</v>
      </c>
      <c r="B618" s="30"/>
      <c r="C618" s="31"/>
      <c r="D618" s="32"/>
      <c r="E618" s="33"/>
      <c r="F618" s="34"/>
      <c r="G618" s="35"/>
      <c r="H618" s="33"/>
      <c r="I618" s="34"/>
      <c r="J618" s="35"/>
      <c r="K618" s="36"/>
      <c r="L618" s="37"/>
      <c r="M618" s="38"/>
      <c r="N618" s="39"/>
    </row>
    <row r="619" spans="1:14" ht="39.75" customHeight="1">
      <c r="A619" s="29">
        <f t="shared" si="2"/>
        <v>606</v>
      </c>
      <c r="B619" s="40"/>
      <c r="C619" s="41"/>
      <c r="D619" s="42"/>
      <c r="E619" s="43"/>
      <c r="F619" s="43"/>
      <c r="G619" s="43"/>
      <c r="H619" s="44"/>
      <c r="I619" s="45"/>
      <c r="J619" s="46"/>
      <c r="K619" s="47"/>
      <c r="L619" s="48"/>
      <c r="M619" s="49"/>
      <c r="N619" s="50"/>
    </row>
    <row r="620" spans="1:14" ht="39.75" customHeight="1">
      <c r="A620" s="29">
        <f t="shared" si="2"/>
        <v>607</v>
      </c>
      <c r="B620" s="30"/>
      <c r="C620" s="31"/>
      <c r="D620" s="32"/>
      <c r="E620" s="33"/>
      <c r="F620" s="34"/>
      <c r="G620" s="35"/>
      <c r="H620" s="33"/>
      <c r="I620" s="34"/>
      <c r="J620" s="35"/>
      <c r="K620" s="36"/>
      <c r="L620" s="37"/>
      <c r="M620" s="38"/>
      <c r="N620" s="39"/>
    </row>
    <row r="621" spans="1:14" ht="39.75" customHeight="1">
      <c r="A621" s="29">
        <f t="shared" si="2"/>
        <v>608</v>
      </c>
      <c r="B621" s="40"/>
      <c r="C621" s="41"/>
      <c r="D621" s="42"/>
      <c r="E621" s="43"/>
      <c r="F621" s="43"/>
      <c r="G621" s="43"/>
      <c r="H621" s="44"/>
      <c r="I621" s="45"/>
      <c r="J621" s="46"/>
      <c r="K621" s="47"/>
      <c r="L621" s="48"/>
      <c r="M621" s="49"/>
      <c r="N621" s="50"/>
    </row>
    <row r="622" spans="1:14" ht="39.75" customHeight="1">
      <c r="A622" s="29">
        <f t="shared" si="2"/>
        <v>609</v>
      </c>
      <c r="B622" s="30"/>
      <c r="C622" s="31"/>
      <c r="D622" s="32"/>
      <c r="E622" s="51"/>
      <c r="F622" s="51"/>
      <c r="G622" s="51"/>
      <c r="H622" s="33"/>
      <c r="I622" s="34"/>
      <c r="J622" s="35"/>
      <c r="K622" s="36"/>
      <c r="L622" s="37"/>
      <c r="M622" s="38"/>
      <c r="N622" s="39"/>
    </row>
    <row r="623" spans="1:14" ht="39.75" customHeight="1">
      <c r="A623" s="29">
        <f t="shared" si="2"/>
        <v>610</v>
      </c>
      <c r="B623" s="40"/>
      <c r="C623" s="41"/>
      <c r="D623" s="42"/>
      <c r="E623" s="43"/>
      <c r="F623" s="43"/>
      <c r="G623" s="43"/>
      <c r="H623" s="44"/>
      <c r="I623" s="45"/>
      <c r="J623" s="46"/>
      <c r="K623" s="47"/>
      <c r="L623" s="48"/>
      <c r="M623" s="49"/>
      <c r="N623" s="50"/>
    </row>
    <row r="624" spans="1:14" ht="39.75" customHeight="1">
      <c r="A624" s="29">
        <f t="shared" si="2"/>
        <v>611</v>
      </c>
      <c r="B624" s="30"/>
      <c r="C624" s="31"/>
      <c r="D624" s="32"/>
      <c r="E624" s="33"/>
      <c r="F624" s="34"/>
      <c r="G624" s="35"/>
      <c r="H624" s="33"/>
      <c r="I624" s="34"/>
      <c r="J624" s="35"/>
      <c r="K624" s="36"/>
      <c r="L624" s="37"/>
      <c r="M624" s="38"/>
      <c r="N624" s="39"/>
    </row>
    <row r="625" spans="1:14" ht="39.75" customHeight="1">
      <c r="A625" s="29">
        <f t="shared" si="2"/>
        <v>612</v>
      </c>
      <c r="B625" s="40"/>
      <c r="C625" s="41"/>
      <c r="D625" s="42"/>
      <c r="E625" s="43"/>
      <c r="F625" s="43"/>
      <c r="G625" s="43"/>
      <c r="H625" s="44"/>
      <c r="I625" s="45"/>
      <c r="J625" s="46"/>
      <c r="K625" s="47"/>
      <c r="L625" s="48"/>
      <c r="M625" s="49"/>
      <c r="N625" s="50"/>
    </row>
    <row r="626" spans="1:14" ht="39.75" customHeight="1">
      <c r="A626" s="29">
        <f t="shared" si="2"/>
        <v>613</v>
      </c>
      <c r="B626" s="30"/>
      <c r="C626" s="31"/>
      <c r="D626" s="32"/>
      <c r="E626" s="33"/>
      <c r="F626" s="34"/>
      <c r="G626" s="35"/>
      <c r="H626" s="33"/>
      <c r="I626" s="34"/>
      <c r="J626" s="35"/>
      <c r="K626" s="36"/>
      <c r="L626" s="37"/>
      <c r="M626" s="38"/>
      <c r="N626" s="39"/>
    </row>
    <row r="627" spans="1:14" ht="39.75" customHeight="1">
      <c r="A627" s="29">
        <f t="shared" si="2"/>
        <v>614</v>
      </c>
      <c r="B627" s="40"/>
      <c r="C627" s="41"/>
      <c r="D627" s="42"/>
      <c r="E627" s="43"/>
      <c r="F627" s="43"/>
      <c r="G627" s="43"/>
      <c r="H627" s="44"/>
      <c r="I627" s="45"/>
      <c r="J627" s="46"/>
      <c r="K627" s="47"/>
      <c r="L627" s="48"/>
      <c r="M627" s="49"/>
      <c r="N627" s="50"/>
    </row>
    <row r="628" spans="1:14" ht="39.75" customHeight="1">
      <c r="A628" s="29">
        <f t="shared" si="2"/>
        <v>615</v>
      </c>
      <c r="B628" s="30"/>
      <c r="C628" s="31"/>
      <c r="D628" s="32"/>
      <c r="E628" s="33"/>
      <c r="F628" s="34"/>
      <c r="G628" s="35"/>
      <c r="H628" s="33"/>
      <c r="I628" s="34"/>
      <c r="J628" s="35"/>
      <c r="K628" s="36"/>
      <c r="L628" s="37"/>
      <c r="M628" s="38"/>
      <c r="N628" s="39"/>
    </row>
    <row r="629" spans="1:14" ht="39.75" customHeight="1">
      <c r="A629" s="29">
        <f t="shared" si="2"/>
        <v>616</v>
      </c>
      <c r="B629" s="40"/>
      <c r="C629" s="41"/>
      <c r="D629" s="42"/>
      <c r="E629" s="43"/>
      <c r="F629" s="43"/>
      <c r="G629" s="43"/>
      <c r="H629" s="44"/>
      <c r="I629" s="45"/>
      <c r="J629" s="46"/>
      <c r="K629" s="47"/>
      <c r="L629" s="48"/>
      <c r="M629" s="49"/>
      <c r="N629" s="50"/>
    </row>
    <row r="630" spans="1:14" ht="39.75" customHeight="1">
      <c r="A630" s="29">
        <f t="shared" si="2"/>
        <v>617</v>
      </c>
      <c r="B630" s="30"/>
      <c r="C630" s="31"/>
      <c r="D630" s="32"/>
      <c r="E630" s="33"/>
      <c r="F630" s="34"/>
      <c r="G630" s="35"/>
      <c r="H630" s="33"/>
      <c r="I630" s="34"/>
      <c r="J630" s="35"/>
      <c r="K630" s="36"/>
      <c r="L630" s="37"/>
      <c r="M630" s="38"/>
      <c r="N630" s="39"/>
    </row>
    <row r="631" spans="1:14" ht="39.75" customHeight="1">
      <c r="A631" s="29">
        <f t="shared" si="2"/>
        <v>618</v>
      </c>
      <c r="B631" s="40"/>
      <c r="C631" s="41"/>
      <c r="D631" s="42"/>
      <c r="E631" s="43"/>
      <c r="F631" s="43"/>
      <c r="G631" s="43"/>
      <c r="H631" s="44"/>
      <c r="I631" s="45"/>
      <c r="J631" s="46"/>
      <c r="K631" s="47"/>
      <c r="L631" s="48"/>
      <c r="M631" s="49"/>
      <c r="N631" s="50"/>
    </row>
    <row r="632" spans="1:14" ht="39.75" customHeight="1">
      <c r="A632" s="29">
        <f t="shared" si="2"/>
        <v>619</v>
      </c>
      <c r="B632" s="30"/>
      <c r="C632" s="31"/>
      <c r="D632" s="32"/>
      <c r="E632" s="51"/>
      <c r="F632" s="51"/>
      <c r="G632" s="51"/>
      <c r="H632" s="33"/>
      <c r="I632" s="34"/>
      <c r="J632" s="35"/>
      <c r="K632" s="36"/>
      <c r="L632" s="37"/>
      <c r="M632" s="38"/>
      <c r="N632" s="39"/>
    </row>
    <row r="633" spans="1:14" ht="39.75" customHeight="1">
      <c r="A633" s="29">
        <f t="shared" si="2"/>
        <v>620</v>
      </c>
      <c r="B633" s="40"/>
      <c r="C633" s="41"/>
      <c r="D633" s="42"/>
      <c r="E633" s="43"/>
      <c r="F633" s="43"/>
      <c r="G633" s="43"/>
      <c r="H633" s="44"/>
      <c r="I633" s="45"/>
      <c r="J633" s="46"/>
      <c r="K633" s="47"/>
      <c r="L633" s="48"/>
      <c r="M633" s="49"/>
      <c r="N633" s="50"/>
    </row>
    <row r="634" spans="1:14" ht="39.75" customHeight="1">
      <c r="A634" s="29">
        <f t="shared" si="2"/>
        <v>621</v>
      </c>
      <c r="B634" s="30"/>
      <c r="C634" s="31"/>
      <c r="D634" s="32"/>
      <c r="E634" s="33"/>
      <c r="F634" s="34"/>
      <c r="G634" s="35"/>
      <c r="H634" s="33"/>
      <c r="I634" s="34"/>
      <c r="J634" s="35"/>
      <c r="K634" s="36"/>
      <c r="L634" s="37"/>
      <c r="M634" s="38"/>
      <c r="N634" s="39"/>
    </row>
    <row r="635" spans="1:14" ht="39.75" customHeight="1">
      <c r="A635" s="29">
        <f t="shared" si="2"/>
        <v>622</v>
      </c>
      <c r="B635" s="40"/>
      <c r="C635" s="41"/>
      <c r="D635" s="42"/>
      <c r="E635" s="43"/>
      <c r="F635" s="43"/>
      <c r="G635" s="43"/>
      <c r="H635" s="44"/>
      <c r="I635" s="45"/>
      <c r="J635" s="46"/>
      <c r="K635" s="47"/>
      <c r="L635" s="48"/>
      <c r="M635" s="49"/>
      <c r="N635" s="50"/>
    </row>
    <row r="636" spans="1:14" ht="39.75" customHeight="1">
      <c r="A636" s="29">
        <f t="shared" si="2"/>
        <v>623</v>
      </c>
      <c r="B636" s="30"/>
      <c r="C636" s="31"/>
      <c r="D636" s="32"/>
      <c r="E636" s="33"/>
      <c r="F636" s="34"/>
      <c r="G636" s="35"/>
      <c r="H636" s="33"/>
      <c r="I636" s="34"/>
      <c r="J636" s="35"/>
      <c r="K636" s="36"/>
      <c r="L636" s="37"/>
      <c r="M636" s="38"/>
      <c r="N636" s="39"/>
    </row>
    <row r="637" spans="1:14" ht="39.75" customHeight="1">
      <c r="A637" s="29">
        <f t="shared" si="2"/>
        <v>624</v>
      </c>
      <c r="B637" s="40"/>
      <c r="C637" s="41"/>
      <c r="D637" s="42"/>
      <c r="E637" s="43"/>
      <c r="F637" s="43"/>
      <c r="G637" s="43"/>
      <c r="H637" s="44"/>
      <c r="I637" s="45"/>
      <c r="J637" s="46"/>
      <c r="K637" s="47"/>
      <c r="L637" s="48"/>
      <c r="M637" s="49"/>
      <c r="N637" s="50"/>
    </row>
    <row r="638" spans="1:14" ht="39.75" customHeight="1">
      <c r="A638" s="29">
        <f t="shared" si="2"/>
        <v>625</v>
      </c>
      <c r="B638" s="30"/>
      <c r="C638" s="31"/>
      <c r="D638" s="32"/>
      <c r="E638" s="33"/>
      <c r="F638" s="34"/>
      <c r="G638" s="35"/>
      <c r="H638" s="33"/>
      <c r="I638" s="34"/>
      <c r="J638" s="35"/>
      <c r="K638" s="36"/>
      <c r="L638" s="37"/>
      <c r="M638" s="38"/>
      <c r="N638" s="39"/>
    </row>
    <row r="639" spans="1:14" ht="39.75" customHeight="1">
      <c r="A639" s="29">
        <f t="shared" si="2"/>
        <v>626</v>
      </c>
      <c r="B639" s="40"/>
      <c r="C639" s="41"/>
      <c r="D639" s="42"/>
      <c r="E639" s="43"/>
      <c r="F639" s="43"/>
      <c r="G639" s="43"/>
      <c r="H639" s="44"/>
      <c r="I639" s="45"/>
      <c r="J639" s="46"/>
      <c r="K639" s="47"/>
      <c r="L639" s="48"/>
      <c r="M639" s="49"/>
      <c r="N639" s="50"/>
    </row>
    <row r="640" spans="1:14" ht="39.75" customHeight="1">
      <c r="A640" s="29">
        <f t="shared" si="2"/>
        <v>627</v>
      </c>
      <c r="B640" s="30"/>
      <c r="C640" s="31"/>
      <c r="D640" s="32"/>
      <c r="E640" s="33"/>
      <c r="F640" s="34"/>
      <c r="G640" s="35"/>
      <c r="H640" s="33"/>
      <c r="I640" s="34"/>
      <c r="J640" s="35"/>
      <c r="K640" s="36"/>
      <c r="L640" s="37"/>
      <c r="M640" s="38"/>
      <c r="N640" s="39"/>
    </row>
    <row r="641" spans="1:14" ht="39.75" customHeight="1">
      <c r="A641" s="29">
        <f t="shared" si="2"/>
        <v>628</v>
      </c>
      <c r="B641" s="40"/>
      <c r="C641" s="41"/>
      <c r="D641" s="42"/>
      <c r="E641" s="43"/>
      <c r="F641" s="43"/>
      <c r="G641" s="43"/>
      <c r="H641" s="44"/>
      <c r="I641" s="45"/>
      <c r="J641" s="46"/>
      <c r="K641" s="47"/>
      <c r="L641" s="48"/>
      <c r="M641" s="49"/>
      <c r="N641" s="50"/>
    </row>
    <row r="642" spans="1:14" ht="39.75" customHeight="1">
      <c r="A642" s="29">
        <f t="shared" si="2"/>
        <v>629</v>
      </c>
      <c r="B642" s="30"/>
      <c r="C642" s="31"/>
      <c r="D642" s="32"/>
      <c r="E642" s="51"/>
      <c r="F642" s="51"/>
      <c r="G642" s="51"/>
      <c r="H642" s="33"/>
      <c r="I642" s="34"/>
      <c r="J642" s="35"/>
      <c r="K642" s="36"/>
      <c r="L642" s="37"/>
      <c r="M642" s="38"/>
      <c r="N642" s="39"/>
    </row>
    <row r="643" spans="1:14" ht="39.75" customHeight="1">
      <c r="A643" s="29">
        <f t="shared" si="2"/>
        <v>630</v>
      </c>
      <c r="B643" s="40"/>
      <c r="C643" s="41"/>
      <c r="D643" s="42"/>
      <c r="E643" s="43"/>
      <c r="F643" s="43"/>
      <c r="G643" s="43"/>
      <c r="H643" s="44"/>
      <c r="I643" s="45"/>
      <c r="J643" s="46"/>
      <c r="K643" s="47"/>
      <c r="L643" s="48"/>
      <c r="M643" s="49"/>
      <c r="N643" s="50"/>
    </row>
    <row r="644" spans="1:14" ht="39.75" customHeight="1">
      <c r="A644" s="29">
        <f t="shared" si="2"/>
        <v>631</v>
      </c>
      <c r="B644" s="30"/>
      <c r="C644" s="31"/>
      <c r="D644" s="32"/>
      <c r="E644" s="33"/>
      <c r="F644" s="34"/>
      <c r="G644" s="35"/>
      <c r="H644" s="33"/>
      <c r="I644" s="34"/>
      <c r="J644" s="35"/>
      <c r="K644" s="36"/>
      <c r="L644" s="37"/>
      <c r="M644" s="38"/>
      <c r="N644" s="39"/>
    </row>
    <row r="645" spans="1:14" ht="39.75" customHeight="1">
      <c r="A645" s="29">
        <f t="shared" si="2"/>
        <v>632</v>
      </c>
      <c r="B645" s="40"/>
      <c r="C645" s="41"/>
      <c r="D645" s="42"/>
      <c r="E645" s="43"/>
      <c r="F645" s="43"/>
      <c r="G645" s="43"/>
      <c r="H645" s="44"/>
      <c r="I645" s="45"/>
      <c r="J645" s="46"/>
      <c r="K645" s="47"/>
      <c r="L645" s="48"/>
      <c r="M645" s="49"/>
      <c r="N645" s="50"/>
    </row>
    <row r="646" spans="1:14" ht="39.75" customHeight="1">
      <c r="A646" s="29">
        <f t="shared" si="2"/>
        <v>633</v>
      </c>
      <c r="B646" s="30"/>
      <c r="C646" s="31"/>
      <c r="D646" s="32"/>
      <c r="E646" s="33"/>
      <c r="F646" s="34"/>
      <c r="G646" s="35"/>
      <c r="H646" s="33"/>
      <c r="I646" s="34"/>
      <c r="J646" s="35"/>
      <c r="K646" s="36"/>
      <c r="L646" s="37"/>
      <c r="M646" s="38"/>
      <c r="N646" s="39"/>
    </row>
    <row r="647" spans="1:14" ht="39.75" customHeight="1">
      <c r="A647" s="29">
        <f t="shared" si="2"/>
        <v>634</v>
      </c>
      <c r="B647" s="40"/>
      <c r="C647" s="41"/>
      <c r="D647" s="42"/>
      <c r="E647" s="43"/>
      <c r="F647" s="43"/>
      <c r="G647" s="43"/>
      <c r="H647" s="44"/>
      <c r="I647" s="45"/>
      <c r="J647" s="46"/>
      <c r="K647" s="47"/>
      <c r="L647" s="48"/>
      <c r="M647" s="49"/>
      <c r="N647" s="50"/>
    </row>
    <row r="648" spans="1:14" ht="39.75" customHeight="1">
      <c r="A648" s="29">
        <f t="shared" si="2"/>
        <v>635</v>
      </c>
      <c r="B648" s="30"/>
      <c r="C648" s="31"/>
      <c r="D648" s="32"/>
      <c r="E648" s="33"/>
      <c r="F648" s="34"/>
      <c r="G648" s="35"/>
      <c r="H648" s="33"/>
      <c r="I648" s="34"/>
      <c r="J648" s="35"/>
      <c r="K648" s="36"/>
      <c r="L648" s="37"/>
      <c r="M648" s="38"/>
      <c r="N648" s="39"/>
    </row>
    <row r="649" spans="1:14" ht="39.75" customHeight="1">
      <c r="A649" s="29">
        <f t="shared" si="2"/>
        <v>636</v>
      </c>
      <c r="B649" s="40"/>
      <c r="C649" s="41"/>
      <c r="D649" s="42"/>
      <c r="E649" s="43"/>
      <c r="F649" s="43"/>
      <c r="G649" s="43"/>
      <c r="H649" s="44"/>
      <c r="I649" s="45"/>
      <c r="J649" s="46"/>
      <c r="K649" s="47"/>
      <c r="L649" s="48"/>
      <c r="M649" s="49"/>
      <c r="N649" s="50"/>
    </row>
    <row r="650" spans="1:14" ht="39.75" customHeight="1">
      <c r="A650" s="29">
        <f t="shared" si="2"/>
        <v>637</v>
      </c>
      <c r="B650" s="30"/>
      <c r="C650" s="31"/>
      <c r="D650" s="32"/>
      <c r="E650" s="33"/>
      <c r="F650" s="34"/>
      <c r="G650" s="35"/>
      <c r="H650" s="33"/>
      <c r="I650" s="34"/>
      <c r="J650" s="35"/>
      <c r="K650" s="36"/>
      <c r="L650" s="37"/>
      <c r="M650" s="38"/>
      <c r="N650" s="39"/>
    </row>
    <row r="651" spans="1:14" ht="39.75" customHeight="1">
      <c r="A651" s="29">
        <f t="shared" si="2"/>
        <v>638</v>
      </c>
      <c r="B651" s="40"/>
      <c r="C651" s="41"/>
      <c r="D651" s="42"/>
      <c r="E651" s="43"/>
      <c r="F651" s="43"/>
      <c r="G651" s="43"/>
      <c r="H651" s="44"/>
      <c r="I651" s="45"/>
      <c r="J651" s="46"/>
      <c r="K651" s="47"/>
      <c r="L651" s="48"/>
      <c r="M651" s="49"/>
      <c r="N651" s="50"/>
    </row>
    <row r="652" spans="1:14" ht="39.75" customHeight="1">
      <c r="A652" s="29">
        <f t="shared" si="2"/>
        <v>639</v>
      </c>
      <c r="B652" s="30"/>
      <c r="C652" s="31"/>
      <c r="D652" s="32"/>
      <c r="E652" s="51"/>
      <c r="F652" s="51"/>
      <c r="G652" s="51"/>
      <c r="H652" s="33"/>
      <c r="I652" s="34"/>
      <c r="J652" s="35"/>
      <c r="K652" s="36"/>
      <c r="L652" s="37"/>
      <c r="M652" s="38"/>
      <c r="N652" s="39"/>
    </row>
    <row r="653" spans="1:14" ht="39.75" customHeight="1">
      <c r="A653" s="29">
        <f t="shared" si="2"/>
        <v>640</v>
      </c>
      <c r="B653" s="40"/>
      <c r="C653" s="41"/>
      <c r="D653" s="42"/>
      <c r="E653" s="43"/>
      <c r="F653" s="43"/>
      <c r="G653" s="43"/>
      <c r="H653" s="44"/>
      <c r="I653" s="45"/>
      <c r="J653" s="46"/>
      <c r="K653" s="47"/>
      <c r="L653" s="48"/>
      <c r="M653" s="49"/>
      <c r="N653" s="50"/>
    </row>
    <row r="654" spans="1:14" ht="39.75" customHeight="1">
      <c r="A654" s="29">
        <f t="shared" si="2"/>
        <v>641</v>
      </c>
      <c r="B654" s="30"/>
      <c r="C654" s="31"/>
      <c r="D654" s="32"/>
      <c r="E654" s="33"/>
      <c r="F654" s="34"/>
      <c r="G654" s="35"/>
      <c r="H654" s="33"/>
      <c r="I654" s="34"/>
      <c r="J654" s="35"/>
      <c r="K654" s="36"/>
      <c r="L654" s="37"/>
      <c r="M654" s="38"/>
      <c r="N654" s="39"/>
    </row>
    <row r="655" spans="1:14" ht="39.75" customHeight="1">
      <c r="A655" s="29">
        <f t="shared" si="2"/>
        <v>642</v>
      </c>
      <c r="B655" s="40"/>
      <c r="C655" s="41"/>
      <c r="D655" s="42"/>
      <c r="E655" s="43"/>
      <c r="F655" s="43"/>
      <c r="G655" s="43"/>
      <c r="H655" s="44"/>
      <c r="I655" s="45"/>
      <c r="J655" s="46"/>
      <c r="K655" s="47"/>
      <c r="L655" s="48"/>
      <c r="M655" s="49"/>
      <c r="N655" s="50"/>
    </row>
    <row r="656" spans="1:14" ht="39.75" customHeight="1">
      <c r="A656" s="29">
        <f t="shared" si="2"/>
        <v>643</v>
      </c>
      <c r="B656" s="30"/>
      <c r="C656" s="31"/>
      <c r="D656" s="32"/>
      <c r="E656" s="33"/>
      <c r="F656" s="34"/>
      <c r="G656" s="35"/>
      <c r="H656" s="33"/>
      <c r="I656" s="34"/>
      <c r="J656" s="35"/>
      <c r="K656" s="36"/>
      <c r="L656" s="37"/>
      <c r="M656" s="38"/>
      <c r="N656" s="39"/>
    </row>
    <row r="657" spans="1:14" ht="39.75" customHeight="1">
      <c r="A657" s="29">
        <f t="shared" si="2"/>
        <v>644</v>
      </c>
      <c r="B657" s="40"/>
      <c r="C657" s="41"/>
      <c r="D657" s="42"/>
      <c r="E657" s="43"/>
      <c r="F657" s="43"/>
      <c r="G657" s="43"/>
      <c r="H657" s="44"/>
      <c r="I657" s="45"/>
      <c r="J657" s="46"/>
      <c r="K657" s="47"/>
      <c r="L657" s="48"/>
      <c r="M657" s="49"/>
      <c r="N657" s="50"/>
    </row>
    <row r="658" spans="1:14" ht="39.75" customHeight="1">
      <c r="A658" s="29">
        <f t="shared" si="2"/>
        <v>645</v>
      </c>
      <c r="B658" s="30"/>
      <c r="C658" s="31"/>
      <c r="D658" s="32"/>
      <c r="E658" s="33"/>
      <c r="F658" s="34"/>
      <c r="G658" s="35"/>
      <c r="H658" s="33"/>
      <c r="I658" s="34"/>
      <c r="J658" s="35"/>
      <c r="K658" s="36"/>
      <c r="L658" s="37"/>
      <c r="M658" s="38"/>
      <c r="N658" s="39"/>
    </row>
    <row r="659" spans="1:14" ht="39.75" customHeight="1">
      <c r="A659" s="29">
        <f t="shared" si="2"/>
        <v>646</v>
      </c>
      <c r="B659" s="40"/>
      <c r="C659" s="41"/>
      <c r="D659" s="42"/>
      <c r="E659" s="43"/>
      <c r="F659" s="43"/>
      <c r="G659" s="43"/>
      <c r="H659" s="44"/>
      <c r="I659" s="45"/>
      <c r="J659" s="46"/>
      <c r="K659" s="47"/>
      <c r="L659" s="48"/>
      <c r="M659" s="49"/>
      <c r="N659" s="50"/>
    </row>
    <row r="660" spans="1:14" ht="39.75" customHeight="1">
      <c r="A660" s="29">
        <f t="shared" si="2"/>
        <v>647</v>
      </c>
      <c r="B660" s="30"/>
      <c r="C660" s="31"/>
      <c r="D660" s="32"/>
      <c r="E660" s="33"/>
      <c r="F660" s="34"/>
      <c r="G660" s="35"/>
      <c r="H660" s="33"/>
      <c r="I660" s="34"/>
      <c r="J660" s="35"/>
      <c r="K660" s="36"/>
      <c r="L660" s="37"/>
      <c r="M660" s="38"/>
      <c r="N660" s="39"/>
    </row>
    <row r="661" spans="1:14" ht="39.75" customHeight="1">
      <c r="A661" s="29">
        <f t="shared" si="2"/>
        <v>648</v>
      </c>
      <c r="B661" s="40"/>
      <c r="C661" s="41"/>
      <c r="D661" s="42"/>
      <c r="E661" s="43"/>
      <c r="F661" s="43"/>
      <c r="G661" s="43"/>
      <c r="H661" s="44"/>
      <c r="I661" s="45"/>
      <c r="J661" s="46"/>
      <c r="K661" s="47"/>
      <c r="L661" s="48"/>
      <c r="M661" s="49"/>
      <c r="N661" s="50"/>
    </row>
    <row r="662" spans="1:14" ht="39.75" customHeight="1">
      <c r="A662" s="29">
        <f t="shared" si="2"/>
        <v>649</v>
      </c>
      <c r="B662" s="30"/>
      <c r="C662" s="31"/>
      <c r="D662" s="32"/>
      <c r="E662" s="51"/>
      <c r="F662" s="51"/>
      <c r="G662" s="51"/>
      <c r="H662" s="33"/>
      <c r="I662" s="34"/>
      <c r="J662" s="35"/>
      <c r="K662" s="36"/>
      <c r="L662" s="37"/>
      <c r="M662" s="38"/>
      <c r="N662" s="39"/>
    </row>
    <row r="663" spans="1:14" ht="39.75" customHeight="1">
      <c r="A663" s="29">
        <f t="shared" si="2"/>
        <v>650</v>
      </c>
      <c r="B663" s="40"/>
      <c r="C663" s="41"/>
      <c r="D663" s="42"/>
      <c r="E663" s="43"/>
      <c r="F663" s="43"/>
      <c r="G663" s="43"/>
      <c r="H663" s="44"/>
      <c r="I663" s="45"/>
      <c r="J663" s="46"/>
      <c r="K663" s="47"/>
      <c r="L663" s="48"/>
      <c r="M663" s="49"/>
      <c r="N663" s="50"/>
    </row>
    <row r="664" spans="1:14" ht="39.75" customHeight="1">
      <c r="A664" s="29">
        <f t="shared" si="2"/>
        <v>651</v>
      </c>
      <c r="B664" s="30"/>
      <c r="C664" s="31"/>
      <c r="D664" s="32"/>
      <c r="E664" s="33"/>
      <c r="F664" s="34"/>
      <c r="G664" s="35"/>
      <c r="H664" s="33"/>
      <c r="I664" s="34"/>
      <c r="J664" s="35"/>
      <c r="K664" s="36"/>
      <c r="L664" s="37"/>
      <c r="M664" s="38"/>
      <c r="N664" s="39"/>
    </row>
    <row r="665" spans="1:14" ht="39.75" customHeight="1">
      <c r="A665" s="29">
        <f t="shared" si="2"/>
        <v>652</v>
      </c>
      <c r="B665" s="40"/>
      <c r="C665" s="41"/>
      <c r="D665" s="42"/>
      <c r="E665" s="43"/>
      <c r="F665" s="43"/>
      <c r="G665" s="43"/>
      <c r="H665" s="44"/>
      <c r="I665" s="45"/>
      <c r="J665" s="46"/>
      <c r="K665" s="47"/>
      <c r="L665" s="48"/>
      <c r="M665" s="49"/>
      <c r="N665" s="50"/>
    </row>
    <row r="666" spans="1:14" ht="39.75" customHeight="1">
      <c r="A666" s="29">
        <f t="shared" si="2"/>
        <v>653</v>
      </c>
      <c r="B666" s="30"/>
      <c r="C666" s="31"/>
      <c r="D666" s="32"/>
      <c r="E666" s="33"/>
      <c r="F666" s="34"/>
      <c r="G666" s="35"/>
      <c r="H666" s="33"/>
      <c r="I666" s="34"/>
      <c r="J666" s="35"/>
      <c r="K666" s="36"/>
      <c r="L666" s="37"/>
      <c r="M666" s="38"/>
      <c r="N666" s="39"/>
    </row>
    <row r="667" spans="1:14" ht="39.75" customHeight="1">
      <c r="A667" s="29">
        <f t="shared" si="2"/>
        <v>654</v>
      </c>
      <c r="B667" s="40"/>
      <c r="C667" s="41"/>
      <c r="D667" s="42"/>
      <c r="E667" s="43"/>
      <c r="F667" s="43"/>
      <c r="G667" s="43"/>
      <c r="H667" s="44"/>
      <c r="I667" s="45"/>
      <c r="J667" s="46"/>
      <c r="K667" s="47"/>
      <c r="L667" s="48"/>
      <c r="M667" s="49"/>
      <c r="N667" s="50"/>
    </row>
    <row r="668" spans="1:14" ht="39.75" customHeight="1">
      <c r="A668" s="29">
        <f t="shared" si="2"/>
        <v>655</v>
      </c>
      <c r="B668" s="30"/>
      <c r="C668" s="31"/>
      <c r="D668" s="32"/>
      <c r="E668" s="33"/>
      <c r="F668" s="34"/>
      <c r="G668" s="35"/>
      <c r="H668" s="33"/>
      <c r="I668" s="34"/>
      <c r="J668" s="35"/>
      <c r="K668" s="36"/>
      <c r="L668" s="37"/>
      <c r="M668" s="38"/>
      <c r="N668" s="39"/>
    </row>
    <row r="669" spans="1:14" ht="39.75" customHeight="1">
      <c r="A669" s="29">
        <f t="shared" si="2"/>
        <v>656</v>
      </c>
      <c r="B669" s="40"/>
      <c r="C669" s="41"/>
      <c r="D669" s="42"/>
      <c r="E669" s="43"/>
      <c r="F669" s="43"/>
      <c r="G669" s="43"/>
      <c r="H669" s="44"/>
      <c r="I669" s="45"/>
      <c r="J669" s="46"/>
      <c r="K669" s="47"/>
      <c r="L669" s="48"/>
      <c r="M669" s="49"/>
      <c r="N669" s="50"/>
    </row>
    <row r="670" spans="1:14" ht="39.75" customHeight="1">
      <c r="A670" s="29">
        <f t="shared" si="2"/>
        <v>657</v>
      </c>
      <c r="B670" s="30"/>
      <c r="C670" s="31"/>
      <c r="D670" s="32"/>
      <c r="E670" s="33"/>
      <c r="F670" s="34"/>
      <c r="G670" s="35"/>
      <c r="H670" s="33"/>
      <c r="I670" s="34"/>
      <c r="J670" s="35"/>
      <c r="K670" s="36"/>
      <c r="L670" s="37"/>
      <c r="M670" s="38"/>
      <c r="N670" s="39"/>
    </row>
    <row r="671" spans="1:14" ht="39.75" customHeight="1">
      <c r="A671" s="29">
        <f t="shared" si="2"/>
        <v>658</v>
      </c>
      <c r="B671" s="40"/>
      <c r="C671" s="41"/>
      <c r="D671" s="42"/>
      <c r="E671" s="43"/>
      <c r="F671" s="43"/>
      <c r="G671" s="43"/>
      <c r="H671" s="44"/>
      <c r="I671" s="45"/>
      <c r="J671" s="46"/>
      <c r="K671" s="47"/>
      <c r="L671" s="48"/>
      <c r="M671" s="49"/>
      <c r="N671" s="50"/>
    </row>
    <row r="672" spans="1:14" ht="39.75" customHeight="1">
      <c r="A672" s="29">
        <f t="shared" si="2"/>
        <v>659</v>
      </c>
      <c r="B672" s="30"/>
      <c r="C672" s="31"/>
      <c r="D672" s="32"/>
      <c r="E672" s="51"/>
      <c r="F672" s="51"/>
      <c r="G672" s="51"/>
      <c r="H672" s="33"/>
      <c r="I672" s="34"/>
      <c r="J672" s="35"/>
      <c r="K672" s="36"/>
      <c r="L672" s="37"/>
      <c r="M672" s="38"/>
      <c r="N672" s="39"/>
    </row>
    <row r="673" spans="1:14" ht="39.75" customHeight="1">
      <c r="A673" s="29">
        <f t="shared" si="2"/>
        <v>660</v>
      </c>
      <c r="B673" s="40"/>
      <c r="C673" s="41"/>
      <c r="D673" s="42"/>
      <c r="E673" s="43"/>
      <c r="F673" s="43"/>
      <c r="G673" s="43"/>
      <c r="H673" s="44"/>
      <c r="I673" s="45"/>
      <c r="J673" s="46"/>
      <c r="K673" s="47"/>
      <c r="L673" s="48"/>
      <c r="M673" s="49"/>
      <c r="N673" s="50"/>
    </row>
    <row r="674" spans="1:14" ht="39.75" customHeight="1">
      <c r="A674" s="29">
        <f t="shared" si="2"/>
        <v>661</v>
      </c>
      <c r="B674" s="30"/>
      <c r="C674" s="31"/>
      <c r="D674" s="32"/>
      <c r="E674" s="33"/>
      <c r="F674" s="34"/>
      <c r="G674" s="35"/>
      <c r="H674" s="33"/>
      <c r="I674" s="34"/>
      <c r="J674" s="35"/>
      <c r="K674" s="36"/>
      <c r="L674" s="37"/>
      <c r="M674" s="38"/>
      <c r="N674" s="39"/>
    </row>
    <row r="675" spans="1:14" ht="39.75" customHeight="1">
      <c r="A675" s="29">
        <f t="shared" si="2"/>
        <v>662</v>
      </c>
      <c r="B675" s="40"/>
      <c r="C675" s="41"/>
      <c r="D675" s="42"/>
      <c r="E675" s="43"/>
      <c r="F675" s="43"/>
      <c r="G675" s="43"/>
      <c r="H675" s="44"/>
      <c r="I675" s="45"/>
      <c r="J675" s="46"/>
      <c r="K675" s="47"/>
      <c r="L675" s="48"/>
      <c r="M675" s="49"/>
      <c r="N675" s="50"/>
    </row>
    <row r="676" spans="1:14" ht="39.75" customHeight="1">
      <c r="A676" s="29">
        <f t="shared" si="2"/>
        <v>663</v>
      </c>
      <c r="B676" s="30"/>
      <c r="C676" s="31"/>
      <c r="D676" s="32"/>
      <c r="E676" s="33"/>
      <c r="F676" s="34"/>
      <c r="G676" s="35"/>
      <c r="H676" s="33"/>
      <c r="I676" s="34"/>
      <c r="J676" s="35"/>
      <c r="K676" s="36"/>
      <c r="L676" s="37"/>
      <c r="M676" s="38"/>
      <c r="N676" s="39"/>
    </row>
    <row r="677" spans="1:14" ht="39.75" customHeight="1">
      <c r="A677" s="29">
        <f t="shared" si="2"/>
        <v>664</v>
      </c>
      <c r="B677" s="40"/>
      <c r="C677" s="41"/>
      <c r="D677" s="42"/>
      <c r="E677" s="43"/>
      <c r="F677" s="43"/>
      <c r="G677" s="43"/>
      <c r="H677" s="44"/>
      <c r="I677" s="45"/>
      <c r="J677" s="46"/>
      <c r="K677" s="47"/>
      <c r="L677" s="48"/>
      <c r="M677" s="49"/>
      <c r="N677" s="50"/>
    </row>
    <row r="678" spans="1:14" ht="39.75" customHeight="1">
      <c r="A678" s="29">
        <f t="shared" si="2"/>
        <v>665</v>
      </c>
      <c r="B678" s="30"/>
      <c r="C678" s="31"/>
      <c r="D678" s="32"/>
      <c r="E678" s="33"/>
      <c r="F678" s="34"/>
      <c r="G678" s="35"/>
      <c r="H678" s="33"/>
      <c r="I678" s="34"/>
      <c r="J678" s="35"/>
      <c r="K678" s="36"/>
      <c r="L678" s="37"/>
      <c r="M678" s="38"/>
      <c r="N678" s="39"/>
    </row>
    <row r="679" spans="1:14" ht="39.75" customHeight="1">
      <c r="A679" s="29">
        <f t="shared" si="2"/>
        <v>666</v>
      </c>
      <c r="B679" s="40"/>
      <c r="C679" s="41"/>
      <c r="D679" s="42"/>
      <c r="E679" s="43"/>
      <c r="F679" s="43"/>
      <c r="G679" s="43"/>
      <c r="H679" s="44"/>
      <c r="I679" s="45"/>
      <c r="J679" s="46"/>
      <c r="K679" s="47"/>
      <c r="L679" s="48"/>
      <c r="M679" s="49"/>
      <c r="N679" s="50"/>
    </row>
    <row r="680" spans="1:14" ht="39.75" customHeight="1">
      <c r="A680" s="29">
        <f t="shared" si="2"/>
        <v>667</v>
      </c>
      <c r="B680" s="30"/>
      <c r="C680" s="31"/>
      <c r="D680" s="32"/>
      <c r="E680" s="33"/>
      <c r="F680" s="34"/>
      <c r="G680" s="35"/>
      <c r="H680" s="33"/>
      <c r="I680" s="34"/>
      <c r="J680" s="35"/>
      <c r="K680" s="36"/>
      <c r="L680" s="37"/>
      <c r="M680" s="38"/>
      <c r="N680" s="39"/>
    </row>
    <row r="681" spans="1:14" ht="39.75" customHeight="1">
      <c r="A681" s="29">
        <f t="shared" si="2"/>
        <v>668</v>
      </c>
      <c r="B681" s="40"/>
      <c r="C681" s="41"/>
      <c r="D681" s="42"/>
      <c r="E681" s="43"/>
      <c r="F681" s="43"/>
      <c r="G681" s="43"/>
      <c r="H681" s="44"/>
      <c r="I681" s="45"/>
      <c r="J681" s="46"/>
      <c r="K681" s="47"/>
      <c r="L681" s="48"/>
      <c r="M681" s="49"/>
      <c r="N681" s="50"/>
    </row>
    <row r="682" spans="1:14" ht="39.75" customHeight="1">
      <c r="A682" s="29">
        <f t="shared" si="2"/>
        <v>669</v>
      </c>
      <c r="B682" s="30"/>
      <c r="C682" s="31"/>
      <c r="D682" s="32"/>
      <c r="E682" s="51"/>
      <c r="F682" s="51"/>
      <c r="G682" s="51"/>
      <c r="H682" s="33"/>
      <c r="I682" s="34"/>
      <c r="J682" s="35"/>
      <c r="K682" s="36"/>
      <c r="L682" s="37"/>
      <c r="M682" s="38"/>
      <c r="N682" s="39"/>
    </row>
    <row r="683" spans="1:14" ht="39.75" customHeight="1">
      <c r="A683" s="29">
        <f t="shared" si="2"/>
        <v>670</v>
      </c>
      <c r="B683" s="40"/>
      <c r="C683" s="41"/>
      <c r="D683" s="42"/>
      <c r="E683" s="43"/>
      <c r="F683" s="43"/>
      <c r="G683" s="43"/>
      <c r="H683" s="44"/>
      <c r="I683" s="45"/>
      <c r="J683" s="46"/>
      <c r="K683" s="47"/>
      <c r="L683" s="48"/>
      <c r="M683" s="49"/>
      <c r="N683" s="50"/>
    </row>
    <row r="684" spans="1:14" ht="39.75" customHeight="1">
      <c r="A684" s="29">
        <f t="shared" si="2"/>
        <v>671</v>
      </c>
      <c r="B684" s="30"/>
      <c r="C684" s="31"/>
      <c r="D684" s="32"/>
      <c r="E684" s="33"/>
      <c r="F684" s="34"/>
      <c r="G684" s="35"/>
      <c r="H684" s="33"/>
      <c r="I684" s="34"/>
      <c r="J684" s="35"/>
      <c r="K684" s="36"/>
      <c r="L684" s="37"/>
      <c r="M684" s="38"/>
      <c r="N684" s="39"/>
    </row>
    <row r="685" spans="1:14" ht="39.75" customHeight="1">
      <c r="A685" s="29">
        <f t="shared" si="2"/>
        <v>672</v>
      </c>
      <c r="B685" s="40"/>
      <c r="C685" s="41"/>
      <c r="D685" s="42"/>
      <c r="E685" s="43"/>
      <c r="F685" s="43"/>
      <c r="G685" s="43"/>
      <c r="H685" s="44"/>
      <c r="I685" s="45"/>
      <c r="J685" s="46"/>
      <c r="K685" s="47"/>
      <c r="L685" s="48"/>
      <c r="M685" s="49"/>
      <c r="N685" s="50"/>
    </row>
    <row r="686" spans="1:14" ht="39.75" customHeight="1">
      <c r="A686" s="29">
        <f t="shared" si="2"/>
        <v>673</v>
      </c>
      <c r="B686" s="30"/>
      <c r="C686" s="31"/>
      <c r="D686" s="32"/>
      <c r="E686" s="33"/>
      <c r="F686" s="34"/>
      <c r="G686" s="35"/>
      <c r="H686" s="33"/>
      <c r="I686" s="34"/>
      <c r="J686" s="35"/>
      <c r="K686" s="36"/>
      <c r="L686" s="37"/>
      <c r="M686" s="38"/>
      <c r="N686" s="39"/>
    </row>
    <row r="687" spans="1:14" ht="39.75" customHeight="1">
      <c r="A687" s="29">
        <f t="shared" si="2"/>
        <v>674</v>
      </c>
      <c r="B687" s="40"/>
      <c r="C687" s="41"/>
      <c r="D687" s="42"/>
      <c r="E687" s="43"/>
      <c r="F687" s="43"/>
      <c r="G687" s="43"/>
      <c r="H687" s="44"/>
      <c r="I687" s="45"/>
      <c r="J687" s="46"/>
      <c r="K687" s="47"/>
      <c r="L687" s="48"/>
      <c r="M687" s="49"/>
      <c r="N687" s="50"/>
    </row>
    <row r="688" spans="1:14" ht="39.75" customHeight="1">
      <c r="A688" s="29">
        <f t="shared" si="2"/>
        <v>675</v>
      </c>
      <c r="B688" s="30"/>
      <c r="C688" s="31"/>
      <c r="D688" s="32"/>
      <c r="E688" s="33"/>
      <c r="F688" s="34"/>
      <c r="G688" s="35"/>
      <c r="H688" s="33"/>
      <c r="I688" s="34"/>
      <c r="J688" s="35"/>
      <c r="K688" s="36"/>
      <c r="L688" s="37"/>
      <c r="M688" s="38"/>
      <c r="N688" s="39"/>
    </row>
    <row r="689" spans="1:14" ht="39.75" customHeight="1">
      <c r="A689" s="29">
        <f t="shared" si="2"/>
        <v>676</v>
      </c>
      <c r="B689" s="40"/>
      <c r="C689" s="41"/>
      <c r="D689" s="42"/>
      <c r="E689" s="43"/>
      <c r="F689" s="43"/>
      <c r="G689" s="43"/>
      <c r="H689" s="44"/>
      <c r="I689" s="45"/>
      <c r="J689" s="46"/>
      <c r="K689" s="47"/>
      <c r="L689" s="48"/>
      <c r="M689" s="49"/>
      <c r="N689" s="50"/>
    </row>
    <row r="690" spans="1:14" ht="39.75" customHeight="1">
      <c r="A690" s="29">
        <f t="shared" si="2"/>
        <v>677</v>
      </c>
      <c r="B690" s="30"/>
      <c r="C690" s="31"/>
      <c r="D690" s="32"/>
      <c r="E690" s="33"/>
      <c r="F690" s="34"/>
      <c r="G690" s="35"/>
      <c r="H690" s="33"/>
      <c r="I690" s="34"/>
      <c r="J690" s="35"/>
      <c r="K690" s="36"/>
      <c r="L690" s="37"/>
      <c r="M690" s="38"/>
      <c r="N690" s="39"/>
    </row>
    <row r="691" spans="1:14" ht="39.75" customHeight="1">
      <c r="A691" s="29">
        <f t="shared" si="2"/>
        <v>678</v>
      </c>
      <c r="B691" s="40"/>
      <c r="C691" s="41"/>
      <c r="D691" s="42"/>
      <c r="E691" s="43"/>
      <c r="F691" s="43"/>
      <c r="G691" s="43"/>
      <c r="H691" s="44"/>
      <c r="I691" s="45"/>
      <c r="J691" s="46"/>
      <c r="K691" s="47"/>
      <c r="L691" s="48"/>
      <c r="M691" s="49"/>
      <c r="N691" s="50"/>
    </row>
    <row r="692" spans="1:14" ht="39.75" customHeight="1">
      <c r="A692" s="29">
        <f t="shared" si="2"/>
        <v>679</v>
      </c>
      <c r="B692" s="30"/>
      <c r="C692" s="31"/>
      <c r="D692" s="32"/>
      <c r="E692" s="51"/>
      <c r="F692" s="51"/>
      <c r="G692" s="51"/>
      <c r="H692" s="33"/>
      <c r="I692" s="34"/>
      <c r="J692" s="35"/>
      <c r="K692" s="36"/>
      <c r="L692" s="37"/>
      <c r="M692" s="38"/>
      <c r="N692" s="39"/>
    </row>
    <row r="693" spans="1:14" ht="39.75" customHeight="1">
      <c r="A693" s="29">
        <f t="shared" si="2"/>
        <v>680</v>
      </c>
      <c r="B693" s="40"/>
      <c r="C693" s="41"/>
      <c r="D693" s="42"/>
      <c r="E693" s="43"/>
      <c r="F693" s="43"/>
      <c r="G693" s="43"/>
      <c r="H693" s="44"/>
      <c r="I693" s="45"/>
      <c r="J693" s="46"/>
      <c r="K693" s="47"/>
      <c r="L693" s="48"/>
      <c r="M693" s="49"/>
      <c r="N693" s="50"/>
    </row>
    <row r="694" spans="1:14" ht="39.75" customHeight="1">
      <c r="A694" s="29">
        <f t="shared" si="2"/>
        <v>681</v>
      </c>
      <c r="B694" s="30"/>
      <c r="C694" s="31"/>
      <c r="D694" s="32"/>
      <c r="E694" s="33"/>
      <c r="F694" s="34"/>
      <c r="G694" s="35"/>
      <c r="H694" s="33"/>
      <c r="I694" s="34"/>
      <c r="J694" s="35"/>
      <c r="K694" s="36"/>
      <c r="L694" s="37"/>
      <c r="M694" s="38"/>
      <c r="N694" s="39"/>
    </row>
    <row r="695" spans="1:14" ht="39.75" customHeight="1">
      <c r="A695" s="29">
        <f t="shared" si="2"/>
        <v>682</v>
      </c>
      <c r="B695" s="40"/>
      <c r="C695" s="41"/>
      <c r="D695" s="42"/>
      <c r="E695" s="43"/>
      <c r="F695" s="43"/>
      <c r="G695" s="43"/>
      <c r="H695" s="44"/>
      <c r="I695" s="45"/>
      <c r="J695" s="46"/>
      <c r="K695" s="47"/>
      <c r="L695" s="48"/>
      <c r="M695" s="49"/>
      <c r="N695" s="50"/>
    </row>
    <row r="696" spans="1:14" ht="39.75" customHeight="1">
      <c r="A696" s="29">
        <f t="shared" si="2"/>
        <v>683</v>
      </c>
      <c r="B696" s="30"/>
      <c r="C696" s="31"/>
      <c r="D696" s="32"/>
      <c r="E696" s="33"/>
      <c r="F696" s="34"/>
      <c r="G696" s="35"/>
      <c r="H696" s="33"/>
      <c r="I696" s="34"/>
      <c r="J696" s="35"/>
      <c r="K696" s="36"/>
      <c r="L696" s="37"/>
      <c r="M696" s="38"/>
      <c r="N696" s="39"/>
    </row>
    <row r="697" spans="1:14" ht="39.75" customHeight="1">
      <c r="A697" s="29">
        <f t="shared" si="2"/>
        <v>684</v>
      </c>
      <c r="B697" s="40"/>
      <c r="C697" s="41"/>
      <c r="D697" s="42"/>
      <c r="E697" s="43"/>
      <c r="F697" s="43"/>
      <c r="G697" s="43"/>
      <c r="H697" s="44"/>
      <c r="I697" s="45"/>
      <c r="J697" s="46"/>
      <c r="K697" s="47"/>
      <c r="L697" s="48"/>
      <c r="M697" s="49"/>
      <c r="N697" s="50"/>
    </row>
    <row r="698" spans="1:14" ht="39.75" customHeight="1">
      <c r="A698" s="29">
        <f t="shared" si="2"/>
        <v>685</v>
      </c>
      <c r="B698" s="30"/>
      <c r="C698" s="31"/>
      <c r="D698" s="32"/>
      <c r="E698" s="33"/>
      <c r="F698" s="34"/>
      <c r="G698" s="35"/>
      <c r="H698" s="33"/>
      <c r="I698" s="34"/>
      <c r="J698" s="35"/>
      <c r="K698" s="36"/>
      <c r="L698" s="37"/>
      <c r="M698" s="38"/>
      <c r="N698" s="39"/>
    </row>
    <row r="699" spans="1:14" ht="39.75" customHeight="1">
      <c r="A699" s="29">
        <f t="shared" si="2"/>
        <v>686</v>
      </c>
      <c r="B699" s="40"/>
      <c r="C699" s="41"/>
      <c r="D699" s="42"/>
      <c r="E699" s="43"/>
      <c r="F699" s="43"/>
      <c r="G699" s="43"/>
      <c r="H699" s="44"/>
      <c r="I699" s="45"/>
      <c r="J699" s="46"/>
      <c r="K699" s="47"/>
      <c r="L699" s="48"/>
      <c r="M699" s="49"/>
      <c r="N699" s="50"/>
    </row>
    <row r="700" spans="1:14" ht="39.75" customHeight="1">
      <c r="A700" s="29">
        <f t="shared" si="2"/>
        <v>687</v>
      </c>
      <c r="B700" s="30"/>
      <c r="C700" s="31"/>
      <c r="D700" s="32"/>
      <c r="E700" s="33"/>
      <c r="F700" s="34"/>
      <c r="G700" s="35"/>
      <c r="H700" s="33"/>
      <c r="I700" s="34"/>
      <c r="J700" s="35"/>
      <c r="K700" s="36"/>
      <c r="L700" s="37"/>
      <c r="M700" s="38"/>
      <c r="N700" s="39"/>
    </row>
    <row r="701" spans="1:14" ht="39.75" customHeight="1">
      <c r="A701" s="29">
        <f t="shared" si="2"/>
        <v>688</v>
      </c>
      <c r="B701" s="40"/>
      <c r="C701" s="41"/>
      <c r="D701" s="42"/>
      <c r="E701" s="43"/>
      <c r="F701" s="43"/>
      <c r="G701" s="43"/>
      <c r="H701" s="44"/>
      <c r="I701" s="45"/>
      <c r="J701" s="46"/>
      <c r="K701" s="47"/>
      <c r="L701" s="48"/>
      <c r="M701" s="49"/>
      <c r="N701" s="50"/>
    </row>
    <row r="702" spans="1:14" ht="39.75" customHeight="1">
      <c r="A702" s="29">
        <f t="shared" si="2"/>
        <v>689</v>
      </c>
      <c r="B702" s="30"/>
      <c r="C702" s="31"/>
      <c r="D702" s="32"/>
      <c r="E702" s="51"/>
      <c r="F702" s="51"/>
      <c r="G702" s="51"/>
      <c r="H702" s="33"/>
      <c r="I702" s="34"/>
      <c r="J702" s="35"/>
      <c r="K702" s="36"/>
      <c r="L702" s="37"/>
      <c r="M702" s="38"/>
      <c r="N702" s="39"/>
    </row>
    <row r="703" spans="1:14" ht="39.75" customHeight="1">
      <c r="A703" s="29">
        <f t="shared" si="2"/>
        <v>690</v>
      </c>
      <c r="B703" s="40"/>
      <c r="C703" s="41"/>
      <c r="D703" s="42"/>
      <c r="E703" s="43"/>
      <c r="F703" s="43"/>
      <c r="G703" s="43"/>
      <c r="H703" s="44"/>
      <c r="I703" s="45"/>
      <c r="J703" s="46"/>
      <c r="K703" s="47"/>
      <c r="L703" s="48"/>
      <c r="M703" s="49"/>
      <c r="N703" s="50"/>
    </row>
    <row r="704" spans="1:14" ht="39.75" customHeight="1">
      <c r="A704" s="29">
        <f t="shared" si="2"/>
        <v>691</v>
      </c>
      <c r="B704" s="30"/>
      <c r="C704" s="31"/>
      <c r="D704" s="32"/>
      <c r="E704" s="33"/>
      <c r="F704" s="34"/>
      <c r="G704" s="35"/>
      <c r="H704" s="33"/>
      <c r="I704" s="34"/>
      <c r="J704" s="35"/>
      <c r="K704" s="36"/>
      <c r="L704" s="37"/>
      <c r="M704" s="38"/>
      <c r="N704" s="39"/>
    </row>
    <row r="705" spans="1:14" ht="39.75" customHeight="1">
      <c r="A705" s="29">
        <f t="shared" si="2"/>
        <v>692</v>
      </c>
      <c r="B705" s="40"/>
      <c r="C705" s="41"/>
      <c r="D705" s="42"/>
      <c r="E705" s="43"/>
      <c r="F705" s="43"/>
      <c r="G705" s="43"/>
      <c r="H705" s="44"/>
      <c r="I705" s="45"/>
      <c r="J705" s="46"/>
      <c r="K705" s="47"/>
      <c r="L705" s="48"/>
      <c r="M705" s="49"/>
      <c r="N705" s="50"/>
    </row>
    <row r="706" spans="1:14" ht="39.75" customHeight="1">
      <c r="A706" s="29">
        <f t="shared" si="2"/>
        <v>693</v>
      </c>
      <c r="B706" s="30"/>
      <c r="C706" s="31"/>
      <c r="D706" s="32"/>
      <c r="E706" s="33"/>
      <c r="F706" s="34"/>
      <c r="G706" s="35"/>
      <c r="H706" s="33"/>
      <c r="I706" s="34"/>
      <c r="J706" s="35"/>
      <c r="K706" s="36"/>
      <c r="L706" s="37"/>
      <c r="M706" s="38"/>
      <c r="N706" s="39"/>
    </row>
    <row r="707" spans="1:14" ht="39.75" customHeight="1">
      <c r="A707" s="29">
        <f t="shared" si="2"/>
        <v>694</v>
      </c>
      <c r="B707" s="40"/>
      <c r="C707" s="41"/>
      <c r="D707" s="42"/>
      <c r="E707" s="43"/>
      <c r="F707" s="43"/>
      <c r="G707" s="43"/>
      <c r="H707" s="44"/>
      <c r="I707" s="45"/>
      <c r="J707" s="46"/>
      <c r="K707" s="47"/>
      <c r="L707" s="48"/>
      <c r="M707" s="49"/>
      <c r="N707" s="50"/>
    </row>
    <row r="708" spans="1:14" ht="39.75" customHeight="1">
      <c r="A708" s="29">
        <f t="shared" si="2"/>
        <v>695</v>
      </c>
      <c r="B708" s="30"/>
      <c r="C708" s="31"/>
      <c r="D708" s="32"/>
      <c r="E708" s="33"/>
      <c r="F708" s="34"/>
      <c r="G708" s="35"/>
      <c r="H708" s="33"/>
      <c r="I708" s="34"/>
      <c r="J708" s="35"/>
      <c r="K708" s="36"/>
      <c r="L708" s="37"/>
      <c r="M708" s="38"/>
      <c r="N708" s="39"/>
    </row>
    <row r="709" spans="1:14" ht="39.75" customHeight="1">
      <c r="A709" s="29">
        <f t="shared" si="2"/>
        <v>696</v>
      </c>
      <c r="B709" s="40"/>
      <c r="C709" s="41"/>
      <c r="D709" s="42"/>
      <c r="E709" s="43"/>
      <c r="F709" s="43"/>
      <c r="G709" s="43"/>
      <c r="H709" s="44"/>
      <c r="I709" s="45"/>
      <c r="J709" s="46"/>
      <c r="K709" s="47"/>
      <c r="L709" s="48"/>
      <c r="M709" s="49"/>
      <c r="N709" s="50"/>
    </row>
    <row r="710" spans="1:14" ht="39.75" customHeight="1">
      <c r="A710" s="29">
        <f t="shared" si="2"/>
        <v>697</v>
      </c>
      <c r="B710" s="30"/>
      <c r="C710" s="31"/>
      <c r="D710" s="32"/>
      <c r="E710" s="33"/>
      <c r="F710" s="34"/>
      <c r="G710" s="35"/>
      <c r="H710" s="33"/>
      <c r="I710" s="34"/>
      <c r="J710" s="35"/>
      <c r="K710" s="36"/>
      <c r="L710" s="37"/>
      <c r="M710" s="38"/>
      <c r="N710" s="39"/>
    </row>
    <row r="711" spans="1:14" ht="39.75" customHeight="1">
      <c r="A711" s="29">
        <f t="shared" si="2"/>
        <v>698</v>
      </c>
      <c r="B711" s="40"/>
      <c r="C711" s="41"/>
      <c r="D711" s="42"/>
      <c r="E711" s="43"/>
      <c r="F711" s="43"/>
      <c r="G711" s="43"/>
      <c r="H711" s="44"/>
      <c r="I711" s="45"/>
      <c r="J711" s="46"/>
      <c r="K711" s="47"/>
      <c r="L711" s="48"/>
      <c r="M711" s="49"/>
      <c r="N711" s="50"/>
    </row>
    <row r="712" spans="1:14" ht="39.75" customHeight="1">
      <c r="A712" s="29">
        <f t="shared" si="2"/>
        <v>699</v>
      </c>
      <c r="B712" s="30"/>
      <c r="C712" s="31"/>
      <c r="D712" s="32"/>
      <c r="E712" s="51"/>
      <c r="F712" s="51"/>
      <c r="G712" s="51"/>
      <c r="H712" s="33"/>
      <c r="I712" s="34"/>
      <c r="J712" s="35"/>
      <c r="K712" s="36"/>
      <c r="L712" s="37"/>
      <c r="M712" s="38"/>
      <c r="N712" s="39"/>
    </row>
    <row r="713" spans="1:14" ht="39.75" customHeight="1">
      <c r="A713" s="29">
        <f t="shared" si="2"/>
        <v>700</v>
      </c>
      <c r="B713" s="40"/>
      <c r="C713" s="41"/>
      <c r="D713" s="42"/>
      <c r="E713" s="43"/>
      <c r="F713" s="43"/>
      <c r="G713" s="43"/>
      <c r="H713" s="44"/>
      <c r="I713" s="45"/>
      <c r="J713" s="46"/>
      <c r="K713" s="47"/>
      <c r="L713" s="48"/>
      <c r="M713" s="49"/>
      <c r="N713" s="50"/>
    </row>
    <row r="714" spans="1:14" ht="39.75" customHeight="1">
      <c r="A714" s="29">
        <f t="shared" si="2"/>
        <v>701</v>
      </c>
      <c r="B714" s="30"/>
      <c r="C714" s="31"/>
      <c r="D714" s="32"/>
      <c r="E714" s="33"/>
      <c r="F714" s="34"/>
      <c r="G714" s="35"/>
      <c r="H714" s="33"/>
      <c r="I714" s="34"/>
      <c r="J714" s="35"/>
      <c r="K714" s="36"/>
      <c r="L714" s="37"/>
      <c r="M714" s="38"/>
      <c r="N714" s="39"/>
    </row>
    <row r="715" spans="1:14" ht="39.75" customHeight="1">
      <c r="A715" s="29">
        <f t="shared" si="2"/>
        <v>702</v>
      </c>
      <c r="B715" s="40"/>
      <c r="C715" s="41"/>
      <c r="D715" s="42"/>
      <c r="E715" s="43"/>
      <c r="F715" s="43"/>
      <c r="G715" s="43"/>
      <c r="H715" s="44"/>
      <c r="I715" s="45"/>
      <c r="J715" s="46"/>
      <c r="K715" s="47"/>
      <c r="L715" s="48"/>
      <c r="M715" s="49"/>
      <c r="N715" s="50"/>
    </row>
    <row r="716" spans="1:14" ht="39.75" customHeight="1">
      <c r="A716" s="29">
        <f t="shared" si="2"/>
        <v>703</v>
      </c>
      <c r="B716" s="30"/>
      <c r="C716" s="31"/>
      <c r="D716" s="32"/>
      <c r="E716" s="33"/>
      <c r="F716" s="34"/>
      <c r="G716" s="35"/>
      <c r="H716" s="33"/>
      <c r="I716" s="34"/>
      <c r="J716" s="35"/>
      <c r="K716" s="36"/>
      <c r="L716" s="37"/>
      <c r="M716" s="38"/>
      <c r="N716" s="39"/>
    </row>
    <row r="717" spans="1:14" ht="39.75" customHeight="1">
      <c r="A717" s="29">
        <f t="shared" si="2"/>
        <v>704</v>
      </c>
      <c r="B717" s="40"/>
      <c r="C717" s="41"/>
      <c r="D717" s="42"/>
      <c r="E717" s="43"/>
      <c r="F717" s="43"/>
      <c r="G717" s="43"/>
      <c r="H717" s="44"/>
      <c r="I717" s="45"/>
      <c r="J717" s="46"/>
      <c r="K717" s="47"/>
      <c r="L717" s="48"/>
      <c r="M717" s="49"/>
      <c r="N717" s="50"/>
    </row>
    <row r="718" spans="1:14" ht="39.75" customHeight="1">
      <c r="A718" s="29">
        <f t="shared" si="2"/>
        <v>705</v>
      </c>
      <c r="B718" s="30"/>
      <c r="C718" s="31"/>
      <c r="D718" s="32"/>
      <c r="E718" s="33"/>
      <c r="F718" s="34"/>
      <c r="G718" s="35"/>
      <c r="H718" s="33"/>
      <c r="I718" s="34"/>
      <c r="J718" s="35"/>
      <c r="K718" s="36"/>
      <c r="L718" s="37"/>
      <c r="M718" s="38"/>
      <c r="N718" s="39"/>
    </row>
    <row r="719" spans="1:14" ht="39.75" customHeight="1">
      <c r="A719" s="29">
        <f t="shared" si="2"/>
        <v>706</v>
      </c>
      <c r="B719" s="40"/>
      <c r="C719" s="41"/>
      <c r="D719" s="42"/>
      <c r="E719" s="43"/>
      <c r="F719" s="43"/>
      <c r="G719" s="43"/>
      <c r="H719" s="44"/>
      <c r="I719" s="45"/>
      <c r="J719" s="46"/>
      <c r="K719" s="47"/>
      <c r="L719" s="48"/>
      <c r="M719" s="49"/>
      <c r="N719" s="50"/>
    </row>
    <row r="720" spans="1:14" ht="39.75" customHeight="1">
      <c r="A720" s="29">
        <f t="shared" si="2"/>
        <v>707</v>
      </c>
      <c r="B720" s="30"/>
      <c r="C720" s="31"/>
      <c r="D720" s="32"/>
      <c r="E720" s="33"/>
      <c r="F720" s="34"/>
      <c r="G720" s="35"/>
      <c r="H720" s="33"/>
      <c r="I720" s="34"/>
      <c r="J720" s="35"/>
      <c r="K720" s="36"/>
      <c r="L720" s="37"/>
      <c r="M720" s="38"/>
      <c r="N720" s="39"/>
    </row>
    <row r="721" spans="1:14" ht="39.75" customHeight="1">
      <c r="A721" s="29">
        <f t="shared" si="2"/>
        <v>708</v>
      </c>
      <c r="B721" s="40"/>
      <c r="C721" s="41"/>
      <c r="D721" s="42"/>
      <c r="E721" s="43"/>
      <c r="F721" s="43"/>
      <c r="G721" s="43"/>
      <c r="H721" s="44"/>
      <c r="I721" s="45"/>
      <c r="J721" s="46"/>
      <c r="K721" s="47"/>
      <c r="L721" s="48"/>
      <c r="M721" s="49"/>
      <c r="N721" s="50"/>
    </row>
    <row r="722" spans="1:14" ht="39.75" customHeight="1">
      <c r="A722" s="29">
        <f t="shared" si="2"/>
        <v>709</v>
      </c>
      <c r="B722" s="30"/>
      <c r="C722" s="31"/>
      <c r="D722" s="32"/>
      <c r="E722" s="51"/>
      <c r="F722" s="51"/>
      <c r="G722" s="51"/>
      <c r="H722" s="33"/>
      <c r="I722" s="34"/>
      <c r="J722" s="35"/>
      <c r="K722" s="36"/>
      <c r="L722" s="37"/>
      <c r="M722" s="38"/>
      <c r="N722" s="39"/>
    </row>
    <row r="723" spans="1:14" ht="39.75" customHeight="1">
      <c r="A723" s="29">
        <f t="shared" si="2"/>
        <v>710</v>
      </c>
      <c r="B723" s="40"/>
      <c r="C723" s="41"/>
      <c r="D723" s="42"/>
      <c r="E723" s="43"/>
      <c r="F723" s="43"/>
      <c r="G723" s="43"/>
      <c r="H723" s="44"/>
      <c r="I723" s="45"/>
      <c r="J723" s="46"/>
      <c r="K723" s="47"/>
      <c r="L723" s="48"/>
      <c r="M723" s="49"/>
      <c r="N723" s="50"/>
    </row>
    <row r="724" spans="1:14" ht="39.75" customHeight="1">
      <c r="A724" s="29">
        <f t="shared" si="2"/>
        <v>711</v>
      </c>
      <c r="B724" s="30"/>
      <c r="C724" s="31"/>
      <c r="D724" s="32"/>
      <c r="E724" s="33"/>
      <c r="F724" s="34"/>
      <c r="G724" s="35"/>
      <c r="H724" s="33"/>
      <c r="I724" s="34"/>
      <c r="J724" s="35"/>
      <c r="K724" s="36"/>
      <c r="L724" s="37"/>
      <c r="M724" s="38"/>
      <c r="N724" s="39"/>
    </row>
    <row r="725" spans="1:14" ht="39.75" customHeight="1">
      <c r="A725" s="29">
        <f t="shared" si="2"/>
        <v>712</v>
      </c>
      <c r="B725" s="40"/>
      <c r="C725" s="41"/>
      <c r="D725" s="42"/>
      <c r="E725" s="43"/>
      <c r="F725" s="43"/>
      <c r="G725" s="43"/>
      <c r="H725" s="44"/>
      <c r="I725" s="45"/>
      <c r="J725" s="46"/>
      <c r="K725" s="47"/>
      <c r="L725" s="48"/>
      <c r="M725" s="49"/>
      <c r="N725" s="50"/>
    </row>
    <row r="726" spans="1:14" ht="39.75" customHeight="1">
      <c r="A726" s="29">
        <f t="shared" si="2"/>
        <v>713</v>
      </c>
      <c r="B726" s="30"/>
      <c r="C726" s="31"/>
      <c r="D726" s="32"/>
      <c r="E726" s="33"/>
      <c r="F726" s="34"/>
      <c r="G726" s="35"/>
      <c r="H726" s="33"/>
      <c r="I726" s="34"/>
      <c r="J726" s="35"/>
      <c r="K726" s="36"/>
      <c r="L726" s="37"/>
      <c r="M726" s="38"/>
      <c r="N726" s="39"/>
    </row>
    <row r="727" spans="1:14" ht="39.75" customHeight="1">
      <c r="A727" s="29">
        <f t="shared" si="2"/>
        <v>714</v>
      </c>
      <c r="B727" s="40"/>
      <c r="C727" s="41"/>
      <c r="D727" s="42"/>
      <c r="E727" s="43"/>
      <c r="F727" s="43"/>
      <c r="G727" s="43"/>
      <c r="H727" s="44"/>
      <c r="I727" s="45"/>
      <c r="J727" s="46"/>
      <c r="K727" s="47"/>
      <c r="L727" s="48"/>
      <c r="M727" s="49"/>
      <c r="N727" s="50"/>
    </row>
    <row r="728" spans="1:14" ht="39.75" customHeight="1">
      <c r="A728" s="29">
        <f t="shared" si="2"/>
        <v>715</v>
      </c>
      <c r="B728" s="30"/>
      <c r="C728" s="31"/>
      <c r="D728" s="32"/>
      <c r="E728" s="33"/>
      <c r="F728" s="34"/>
      <c r="G728" s="35"/>
      <c r="H728" s="33"/>
      <c r="I728" s="34"/>
      <c r="J728" s="35"/>
      <c r="K728" s="36"/>
      <c r="L728" s="37"/>
      <c r="M728" s="38"/>
      <c r="N728" s="39"/>
    </row>
    <row r="729" spans="1:14" ht="39.75" customHeight="1">
      <c r="A729" s="29">
        <f t="shared" si="2"/>
        <v>716</v>
      </c>
      <c r="B729" s="40"/>
      <c r="C729" s="41"/>
      <c r="D729" s="42"/>
      <c r="E729" s="43"/>
      <c r="F729" s="43"/>
      <c r="G729" s="43"/>
      <c r="H729" s="44"/>
      <c r="I729" s="45"/>
      <c r="J729" s="46"/>
      <c r="K729" s="47"/>
      <c r="L729" s="48"/>
      <c r="M729" s="49"/>
      <c r="N729" s="50"/>
    </row>
    <row r="730" spans="1:14" ht="39.75" customHeight="1">
      <c r="A730" s="29">
        <f t="shared" si="2"/>
        <v>717</v>
      </c>
      <c r="B730" s="30"/>
      <c r="C730" s="31"/>
      <c r="D730" s="32"/>
      <c r="E730" s="33"/>
      <c r="F730" s="34"/>
      <c r="G730" s="35"/>
      <c r="H730" s="33"/>
      <c r="I730" s="34"/>
      <c r="J730" s="35"/>
      <c r="K730" s="36"/>
      <c r="L730" s="37"/>
      <c r="M730" s="38"/>
      <c r="N730" s="39"/>
    </row>
    <row r="731" spans="1:14" ht="39.75" customHeight="1">
      <c r="A731" s="29">
        <f t="shared" si="2"/>
        <v>718</v>
      </c>
      <c r="B731" s="40"/>
      <c r="C731" s="41"/>
      <c r="D731" s="42"/>
      <c r="E731" s="43"/>
      <c r="F731" s="43"/>
      <c r="G731" s="43"/>
      <c r="H731" s="44"/>
      <c r="I731" s="45"/>
      <c r="J731" s="46"/>
      <c r="K731" s="47"/>
      <c r="L731" s="48"/>
      <c r="M731" s="49"/>
      <c r="N731" s="50"/>
    </row>
    <row r="732" spans="1:14" ht="39.75" customHeight="1">
      <c r="A732" s="29">
        <f t="shared" si="2"/>
        <v>719</v>
      </c>
      <c r="B732" s="30"/>
      <c r="C732" s="31"/>
      <c r="D732" s="32"/>
      <c r="E732" s="51"/>
      <c r="F732" s="51"/>
      <c r="G732" s="51"/>
      <c r="H732" s="33"/>
      <c r="I732" s="34"/>
      <c r="J732" s="35"/>
      <c r="K732" s="36"/>
      <c r="L732" s="37"/>
      <c r="M732" s="38"/>
      <c r="N732" s="39"/>
    </row>
    <row r="733" spans="1:14" ht="39.75" customHeight="1">
      <c r="A733" s="29">
        <f t="shared" si="2"/>
        <v>720</v>
      </c>
      <c r="B733" s="40"/>
      <c r="C733" s="41"/>
      <c r="D733" s="42"/>
      <c r="E733" s="43"/>
      <c r="F733" s="43"/>
      <c r="G733" s="43"/>
      <c r="H733" s="44"/>
      <c r="I733" s="45"/>
      <c r="J733" s="46"/>
      <c r="K733" s="47"/>
      <c r="L733" s="48"/>
      <c r="M733" s="49"/>
      <c r="N733" s="50"/>
    </row>
    <row r="734" spans="1:14" ht="39.75" customHeight="1">
      <c r="A734" s="29">
        <f t="shared" si="2"/>
        <v>721</v>
      </c>
      <c r="B734" s="30"/>
      <c r="C734" s="31"/>
      <c r="D734" s="32"/>
      <c r="E734" s="33"/>
      <c r="F734" s="34"/>
      <c r="G734" s="35"/>
      <c r="H734" s="33"/>
      <c r="I734" s="34"/>
      <c r="J734" s="35"/>
      <c r="K734" s="36"/>
      <c r="L734" s="37"/>
      <c r="M734" s="38"/>
      <c r="N734" s="39"/>
    </row>
    <row r="735" spans="1:14" ht="39.75" customHeight="1">
      <c r="A735" s="29">
        <f t="shared" si="2"/>
        <v>722</v>
      </c>
      <c r="B735" s="40"/>
      <c r="C735" s="41"/>
      <c r="D735" s="42"/>
      <c r="E735" s="43"/>
      <c r="F735" s="43"/>
      <c r="G735" s="43"/>
      <c r="H735" s="44"/>
      <c r="I735" s="45"/>
      <c r="J735" s="46"/>
      <c r="K735" s="47"/>
      <c r="L735" s="48"/>
      <c r="M735" s="49"/>
      <c r="N735" s="50"/>
    </row>
    <row r="736" spans="1:14" ht="39.75" customHeight="1">
      <c r="A736" s="29">
        <f t="shared" si="2"/>
        <v>723</v>
      </c>
      <c r="B736" s="30"/>
      <c r="C736" s="31"/>
      <c r="D736" s="32"/>
      <c r="E736" s="33"/>
      <c r="F736" s="34"/>
      <c r="G736" s="35"/>
      <c r="H736" s="33"/>
      <c r="I736" s="34"/>
      <c r="J736" s="35"/>
      <c r="K736" s="36"/>
      <c r="L736" s="37"/>
      <c r="M736" s="38"/>
      <c r="N736" s="39"/>
    </row>
    <row r="737" spans="1:14" ht="39.75" customHeight="1">
      <c r="A737" s="29">
        <f t="shared" si="2"/>
        <v>724</v>
      </c>
      <c r="B737" s="40"/>
      <c r="C737" s="41"/>
      <c r="D737" s="42"/>
      <c r="E737" s="43"/>
      <c r="F737" s="43"/>
      <c r="G737" s="43"/>
      <c r="H737" s="44"/>
      <c r="I737" s="45"/>
      <c r="J737" s="46"/>
      <c r="K737" s="47"/>
      <c r="L737" s="48"/>
      <c r="M737" s="49"/>
      <c r="N737" s="50"/>
    </row>
    <row r="738" spans="1:14" ht="39.75" customHeight="1">
      <c r="A738" s="29">
        <f t="shared" si="2"/>
        <v>725</v>
      </c>
      <c r="B738" s="30"/>
      <c r="C738" s="31"/>
      <c r="D738" s="32"/>
      <c r="E738" s="33"/>
      <c r="F738" s="34"/>
      <c r="G738" s="35"/>
      <c r="H738" s="33"/>
      <c r="I738" s="34"/>
      <c r="J738" s="35"/>
      <c r="K738" s="36"/>
      <c r="L738" s="37"/>
      <c r="M738" s="38"/>
      <c r="N738" s="39"/>
    </row>
    <row r="739" spans="1:14" ht="39.75" customHeight="1">
      <c r="A739" s="29">
        <f t="shared" si="2"/>
        <v>726</v>
      </c>
      <c r="B739" s="40"/>
      <c r="C739" s="41"/>
      <c r="D739" s="42"/>
      <c r="E739" s="43"/>
      <c r="F739" s="43"/>
      <c r="G739" s="43"/>
      <c r="H739" s="44"/>
      <c r="I739" s="45"/>
      <c r="J739" s="46"/>
      <c r="K739" s="47"/>
      <c r="L739" s="48"/>
      <c r="M739" s="49"/>
      <c r="N739" s="50"/>
    </row>
    <row r="740" spans="1:14" ht="39.75" customHeight="1">
      <c r="A740" s="29">
        <f t="shared" si="2"/>
        <v>727</v>
      </c>
      <c r="B740" s="30"/>
      <c r="C740" s="31"/>
      <c r="D740" s="32"/>
      <c r="E740" s="33"/>
      <c r="F740" s="34"/>
      <c r="G740" s="35"/>
      <c r="H740" s="33"/>
      <c r="I740" s="34"/>
      <c r="J740" s="35"/>
      <c r="K740" s="36"/>
      <c r="L740" s="37"/>
      <c r="M740" s="38"/>
      <c r="N740" s="39"/>
    </row>
    <row r="741" spans="1:14" ht="39.75" customHeight="1">
      <c r="A741" s="29">
        <f t="shared" si="2"/>
        <v>728</v>
      </c>
      <c r="B741" s="40"/>
      <c r="C741" s="41"/>
      <c r="D741" s="42"/>
      <c r="E741" s="43"/>
      <c r="F741" s="43"/>
      <c r="G741" s="43"/>
      <c r="H741" s="44"/>
      <c r="I741" s="45"/>
      <c r="J741" s="46"/>
      <c r="K741" s="47"/>
      <c r="L741" s="48"/>
      <c r="M741" s="49"/>
      <c r="N741" s="50"/>
    </row>
    <row r="742" spans="1:14" ht="39.75" customHeight="1">
      <c r="A742" s="29">
        <f t="shared" si="2"/>
        <v>729</v>
      </c>
      <c r="B742" s="30"/>
      <c r="C742" s="31"/>
      <c r="D742" s="32"/>
      <c r="E742" s="51"/>
      <c r="F742" s="51"/>
      <c r="G742" s="51"/>
      <c r="H742" s="33"/>
      <c r="I742" s="34"/>
      <c r="J742" s="35"/>
      <c r="K742" s="36"/>
      <c r="L742" s="37"/>
      <c r="M742" s="38"/>
      <c r="N742" s="39"/>
    </row>
    <row r="743" spans="1:14" ht="39.75" customHeight="1">
      <c r="A743" s="29">
        <f t="shared" si="2"/>
        <v>730</v>
      </c>
      <c r="B743" s="40"/>
      <c r="C743" s="41"/>
      <c r="D743" s="42"/>
      <c r="E743" s="43"/>
      <c r="F743" s="43"/>
      <c r="G743" s="43"/>
      <c r="H743" s="44"/>
      <c r="I743" s="45"/>
      <c r="J743" s="46"/>
      <c r="K743" s="47"/>
      <c r="L743" s="48"/>
      <c r="M743" s="49"/>
      <c r="N743" s="50"/>
    </row>
    <row r="744" spans="1:14" ht="39.75" customHeight="1">
      <c r="A744" s="29">
        <f t="shared" si="2"/>
        <v>731</v>
      </c>
      <c r="B744" s="30"/>
      <c r="C744" s="31"/>
      <c r="D744" s="32"/>
      <c r="E744" s="33"/>
      <c r="F744" s="34"/>
      <c r="G744" s="35"/>
      <c r="H744" s="33"/>
      <c r="I744" s="34"/>
      <c r="J744" s="35"/>
      <c r="K744" s="36"/>
      <c r="L744" s="37"/>
      <c r="M744" s="38"/>
      <c r="N744" s="39"/>
    </row>
    <row r="745" spans="1:14" ht="39.75" customHeight="1">
      <c r="A745" s="29">
        <f t="shared" si="2"/>
        <v>732</v>
      </c>
      <c r="B745" s="40"/>
      <c r="C745" s="41"/>
      <c r="D745" s="42"/>
      <c r="E745" s="43"/>
      <c r="F745" s="43"/>
      <c r="G745" s="43"/>
      <c r="H745" s="44"/>
      <c r="I745" s="45"/>
      <c r="J745" s="46"/>
      <c r="K745" s="47"/>
      <c r="L745" s="48"/>
      <c r="M745" s="49"/>
      <c r="N745" s="50"/>
    </row>
    <row r="746" spans="1:14" ht="39.75" customHeight="1">
      <c r="A746" s="29">
        <f t="shared" si="2"/>
        <v>733</v>
      </c>
      <c r="B746" s="30"/>
      <c r="C746" s="31"/>
      <c r="D746" s="32"/>
      <c r="E746" s="33"/>
      <c r="F746" s="34"/>
      <c r="G746" s="35"/>
      <c r="H746" s="33"/>
      <c r="I746" s="34"/>
      <c r="J746" s="35"/>
      <c r="K746" s="36"/>
      <c r="L746" s="37"/>
      <c r="M746" s="38"/>
      <c r="N746" s="39"/>
    </row>
    <row r="747" spans="1:14" ht="39.75" customHeight="1">
      <c r="A747" s="29">
        <f t="shared" si="2"/>
        <v>734</v>
      </c>
      <c r="B747" s="40"/>
      <c r="C747" s="41"/>
      <c r="D747" s="42"/>
      <c r="E747" s="43"/>
      <c r="F747" s="43"/>
      <c r="G747" s="43"/>
      <c r="H747" s="44"/>
      <c r="I747" s="45"/>
      <c r="J747" s="46"/>
      <c r="K747" s="47"/>
      <c r="L747" s="48"/>
      <c r="M747" s="49"/>
      <c r="N747" s="50"/>
    </row>
    <row r="748" spans="1:14" ht="39.75" customHeight="1">
      <c r="A748" s="29">
        <f t="shared" si="2"/>
        <v>735</v>
      </c>
      <c r="B748" s="30"/>
      <c r="C748" s="31"/>
      <c r="D748" s="32"/>
      <c r="E748" s="33"/>
      <c r="F748" s="34"/>
      <c r="G748" s="35"/>
      <c r="H748" s="33"/>
      <c r="I748" s="34"/>
      <c r="J748" s="35"/>
      <c r="K748" s="36"/>
      <c r="L748" s="37"/>
      <c r="M748" s="38"/>
      <c r="N748" s="39"/>
    </row>
    <row r="749" spans="1:14" ht="39.75" customHeight="1">
      <c r="A749" s="29">
        <f t="shared" si="2"/>
        <v>736</v>
      </c>
      <c r="B749" s="40"/>
      <c r="C749" s="41"/>
      <c r="D749" s="42"/>
      <c r="E749" s="43"/>
      <c r="F749" s="43"/>
      <c r="G749" s="43"/>
      <c r="H749" s="44"/>
      <c r="I749" s="45"/>
      <c r="J749" s="46"/>
      <c r="K749" s="47"/>
      <c r="L749" s="48"/>
      <c r="M749" s="49"/>
      <c r="N749" s="50"/>
    </row>
    <row r="750" spans="1:14" ht="39.75" customHeight="1">
      <c r="A750" s="29">
        <f t="shared" si="2"/>
        <v>737</v>
      </c>
      <c r="B750" s="30"/>
      <c r="C750" s="31"/>
      <c r="D750" s="32"/>
      <c r="E750" s="33"/>
      <c r="F750" s="34"/>
      <c r="G750" s="35"/>
      <c r="H750" s="33"/>
      <c r="I750" s="34"/>
      <c r="J750" s="35"/>
      <c r="K750" s="36"/>
      <c r="L750" s="37"/>
      <c r="M750" s="38"/>
      <c r="N750" s="39"/>
    </row>
    <row r="751" spans="1:14" ht="39.75" customHeight="1">
      <c r="A751" s="29">
        <f t="shared" si="2"/>
        <v>738</v>
      </c>
      <c r="B751" s="40"/>
      <c r="C751" s="41"/>
      <c r="D751" s="42"/>
      <c r="E751" s="43"/>
      <c r="F751" s="43"/>
      <c r="G751" s="43"/>
      <c r="H751" s="44"/>
      <c r="I751" s="45"/>
      <c r="J751" s="46"/>
      <c r="K751" s="47"/>
      <c r="L751" s="48"/>
      <c r="M751" s="49"/>
      <c r="N751" s="50"/>
    </row>
    <row r="752" spans="1:14" ht="39.75" customHeight="1">
      <c r="A752" s="29">
        <f t="shared" si="2"/>
        <v>739</v>
      </c>
      <c r="B752" s="30"/>
      <c r="C752" s="31"/>
      <c r="D752" s="32"/>
      <c r="E752" s="51"/>
      <c r="F752" s="51"/>
      <c r="G752" s="51"/>
      <c r="H752" s="33"/>
      <c r="I752" s="34"/>
      <c r="J752" s="35"/>
      <c r="K752" s="36"/>
      <c r="L752" s="37"/>
      <c r="M752" s="38"/>
      <c r="N752" s="39"/>
    </row>
    <row r="753" spans="1:14" ht="39.75" customHeight="1">
      <c r="A753" s="29">
        <f t="shared" si="2"/>
        <v>740</v>
      </c>
      <c r="B753" s="40"/>
      <c r="C753" s="41"/>
      <c r="D753" s="42"/>
      <c r="E753" s="43"/>
      <c r="F753" s="43"/>
      <c r="G753" s="43"/>
      <c r="H753" s="44"/>
      <c r="I753" s="45"/>
      <c r="J753" s="46"/>
      <c r="K753" s="47"/>
      <c r="L753" s="48"/>
      <c r="M753" s="49"/>
      <c r="N753" s="50"/>
    </row>
    <row r="754" spans="1:14" ht="39.75" customHeight="1">
      <c r="A754" s="29">
        <f t="shared" si="2"/>
        <v>741</v>
      </c>
      <c r="B754" s="30"/>
      <c r="C754" s="31"/>
      <c r="D754" s="32"/>
      <c r="E754" s="33"/>
      <c r="F754" s="34"/>
      <c r="G754" s="35"/>
      <c r="H754" s="33"/>
      <c r="I754" s="34"/>
      <c r="J754" s="35"/>
      <c r="K754" s="36"/>
      <c r="L754" s="37"/>
      <c r="M754" s="38"/>
      <c r="N754" s="39"/>
    </row>
    <row r="755" spans="1:14" ht="39.75" customHeight="1">
      <c r="A755" s="29">
        <f t="shared" si="2"/>
        <v>742</v>
      </c>
      <c r="B755" s="40"/>
      <c r="C755" s="41"/>
      <c r="D755" s="42"/>
      <c r="E755" s="43"/>
      <c r="F755" s="43"/>
      <c r="G755" s="43"/>
      <c r="H755" s="44"/>
      <c r="I755" s="45"/>
      <c r="J755" s="46"/>
      <c r="K755" s="47"/>
      <c r="L755" s="48"/>
      <c r="M755" s="49"/>
      <c r="N755" s="50"/>
    </row>
    <row r="756" spans="1:14" ht="39.75" customHeight="1">
      <c r="A756" s="29">
        <f t="shared" si="2"/>
        <v>743</v>
      </c>
      <c r="B756" s="30"/>
      <c r="C756" s="31"/>
      <c r="D756" s="32"/>
      <c r="E756" s="33"/>
      <c r="F756" s="34"/>
      <c r="G756" s="35"/>
      <c r="H756" s="33"/>
      <c r="I756" s="34"/>
      <c r="J756" s="35"/>
      <c r="K756" s="36"/>
      <c r="L756" s="37"/>
      <c r="M756" s="38"/>
      <c r="N756" s="39"/>
    </row>
    <row r="757" spans="1:14" ht="39.75" customHeight="1">
      <c r="A757" s="29">
        <f t="shared" si="2"/>
        <v>744</v>
      </c>
      <c r="B757" s="40"/>
      <c r="C757" s="41"/>
      <c r="D757" s="42"/>
      <c r="E757" s="43"/>
      <c r="F757" s="43"/>
      <c r="G757" s="43"/>
      <c r="H757" s="44"/>
      <c r="I757" s="45"/>
      <c r="J757" s="46"/>
      <c r="K757" s="47"/>
      <c r="L757" s="48"/>
      <c r="M757" s="49"/>
      <c r="N757" s="50"/>
    </row>
    <row r="758" spans="1:14" ht="39.75" customHeight="1">
      <c r="A758" s="29">
        <f t="shared" si="2"/>
        <v>745</v>
      </c>
      <c r="B758" s="30"/>
      <c r="C758" s="31"/>
      <c r="D758" s="32"/>
      <c r="E758" s="33"/>
      <c r="F758" s="34"/>
      <c r="G758" s="35"/>
      <c r="H758" s="33"/>
      <c r="I758" s="34"/>
      <c r="J758" s="35"/>
      <c r="K758" s="36"/>
      <c r="L758" s="37"/>
      <c r="M758" s="38"/>
      <c r="N758" s="39"/>
    </row>
    <row r="759" spans="1:14" ht="39.75" customHeight="1">
      <c r="A759" s="29">
        <f t="shared" si="2"/>
        <v>746</v>
      </c>
      <c r="B759" s="40"/>
      <c r="C759" s="41"/>
      <c r="D759" s="42"/>
      <c r="E759" s="43"/>
      <c r="F759" s="43"/>
      <c r="G759" s="43"/>
      <c r="H759" s="44"/>
      <c r="I759" s="45"/>
      <c r="J759" s="46"/>
      <c r="K759" s="47"/>
      <c r="L759" s="48"/>
      <c r="M759" s="49"/>
      <c r="N759" s="50"/>
    </row>
    <row r="760" spans="1:14" ht="39.75" customHeight="1">
      <c r="A760" s="29">
        <f t="shared" si="2"/>
        <v>747</v>
      </c>
      <c r="B760" s="30"/>
      <c r="C760" s="31"/>
      <c r="D760" s="32"/>
      <c r="E760" s="33"/>
      <c r="F760" s="34"/>
      <c r="G760" s="35"/>
      <c r="H760" s="33"/>
      <c r="I760" s="34"/>
      <c r="J760" s="35"/>
      <c r="K760" s="36"/>
      <c r="L760" s="37"/>
      <c r="M760" s="38"/>
      <c r="N760" s="39"/>
    </row>
    <row r="761" spans="1:14" ht="39.75" customHeight="1">
      <c r="A761" s="29">
        <f t="shared" si="2"/>
        <v>748</v>
      </c>
      <c r="B761" s="40"/>
      <c r="C761" s="41"/>
      <c r="D761" s="42"/>
      <c r="E761" s="43"/>
      <c r="F761" s="43"/>
      <c r="G761" s="43"/>
      <c r="H761" s="44"/>
      <c r="I761" s="45"/>
      <c r="J761" s="46"/>
      <c r="K761" s="47"/>
      <c r="L761" s="48"/>
      <c r="M761" s="49"/>
      <c r="N761" s="50"/>
    </row>
    <row r="762" spans="1:14" ht="39.75" customHeight="1">
      <c r="A762" s="29">
        <f t="shared" si="2"/>
        <v>749</v>
      </c>
      <c r="B762" s="30"/>
      <c r="C762" s="31"/>
      <c r="D762" s="32"/>
      <c r="E762" s="51"/>
      <c r="F762" s="51"/>
      <c r="G762" s="51"/>
      <c r="H762" s="33"/>
      <c r="I762" s="34"/>
      <c r="J762" s="35"/>
      <c r="K762" s="36"/>
      <c r="L762" s="37"/>
      <c r="M762" s="38"/>
      <c r="N762" s="39"/>
    </row>
    <row r="763" spans="1:14" ht="39.75" customHeight="1">
      <c r="A763" s="29">
        <f t="shared" si="2"/>
        <v>750</v>
      </c>
      <c r="B763" s="40"/>
      <c r="C763" s="41"/>
      <c r="D763" s="42"/>
      <c r="E763" s="43"/>
      <c r="F763" s="43"/>
      <c r="G763" s="43"/>
      <c r="H763" s="44"/>
      <c r="I763" s="45"/>
      <c r="J763" s="46"/>
      <c r="K763" s="47"/>
      <c r="L763" s="48"/>
      <c r="M763" s="49"/>
      <c r="N763" s="50"/>
    </row>
    <row r="764" spans="1:14" ht="39.75" customHeight="1">
      <c r="A764" s="29">
        <f t="shared" si="2"/>
        <v>751</v>
      </c>
      <c r="B764" s="30"/>
      <c r="C764" s="31"/>
      <c r="D764" s="32"/>
      <c r="E764" s="33"/>
      <c r="F764" s="34"/>
      <c r="G764" s="35"/>
      <c r="H764" s="33"/>
      <c r="I764" s="34"/>
      <c r="J764" s="35"/>
      <c r="K764" s="36"/>
      <c r="L764" s="37"/>
      <c r="M764" s="38"/>
      <c r="N764" s="39"/>
    </row>
    <row r="765" spans="1:14" ht="39.75" customHeight="1">
      <c r="A765" s="29">
        <f t="shared" si="2"/>
        <v>752</v>
      </c>
      <c r="B765" s="40"/>
      <c r="C765" s="41"/>
      <c r="D765" s="42"/>
      <c r="E765" s="43"/>
      <c r="F765" s="43"/>
      <c r="G765" s="43"/>
      <c r="H765" s="44"/>
      <c r="I765" s="45"/>
      <c r="J765" s="46"/>
      <c r="K765" s="47"/>
      <c r="L765" s="48"/>
      <c r="M765" s="49"/>
      <c r="N765" s="50"/>
    </row>
    <row r="766" spans="1:14" ht="39.75" customHeight="1">
      <c r="A766" s="29">
        <f t="shared" si="2"/>
        <v>753</v>
      </c>
      <c r="B766" s="30"/>
      <c r="C766" s="31"/>
      <c r="D766" s="32"/>
      <c r="E766" s="33"/>
      <c r="F766" s="34"/>
      <c r="G766" s="35"/>
      <c r="H766" s="33"/>
      <c r="I766" s="34"/>
      <c r="J766" s="35"/>
      <c r="K766" s="36"/>
      <c r="L766" s="37"/>
      <c r="M766" s="38"/>
      <c r="N766" s="39"/>
    </row>
    <row r="767" spans="1:14" ht="39.75" customHeight="1">
      <c r="A767" s="29">
        <f t="shared" si="2"/>
        <v>754</v>
      </c>
      <c r="B767" s="40"/>
      <c r="C767" s="41"/>
      <c r="D767" s="42"/>
      <c r="E767" s="43"/>
      <c r="F767" s="43"/>
      <c r="G767" s="43"/>
      <c r="H767" s="44"/>
      <c r="I767" s="45"/>
      <c r="J767" s="46"/>
      <c r="K767" s="47"/>
      <c r="L767" s="48"/>
      <c r="M767" s="49"/>
      <c r="N767" s="50"/>
    </row>
    <row r="768" spans="1:14" ht="39.75" customHeight="1">
      <c r="A768" s="29">
        <f t="shared" si="2"/>
        <v>755</v>
      </c>
      <c r="B768" s="30"/>
      <c r="C768" s="31"/>
      <c r="D768" s="32"/>
      <c r="E768" s="33"/>
      <c r="F768" s="34"/>
      <c r="G768" s="35"/>
      <c r="H768" s="33"/>
      <c r="I768" s="34"/>
      <c r="J768" s="35"/>
      <c r="K768" s="36"/>
      <c r="L768" s="37"/>
      <c r="M768" s="38"/>
      <c r="N768" s="39"/>
    </row>
    <row r="769" spans="1:14" ht="39.75" customHeight="1">
      <c r="A769" s="29">
        <f t="shared" si="2"/>
        <v>756</v>
      </c>
      <c r="B769" s="40"/>
      <c r="C769" s="41"/>
      <c r="D769" s="42"/>
      <c r="E769" s="43"/>
      <c r="F769" s="43"/>
      <c r="G769" s="43"/>
      <c r="H769" s="44"/>
      <c r="I769" s="45"/>
      <c r="J769" s="46"/>
      <c r="K769" s="47"/>
      <c r="L769" s="48"/>
      <c r="M769" s="49"/>
      <c r="N769" s="50"/>
    </row>
    <row r="770" spans="1:14" ht="39.75" customHeight="1">
      <c r="A770" s="29">
        <f t="shared" si="2"/>
        <v>757</v>
      </c>
      <c r="B770" s="30"/>
      <c r="C770" s="31"/>
      <c r="D770" s="32"/>
      <c r="E770" s="33"/>
      <c r="F770" s="34"/>
      <c r="G770" s="35"/>
      <c r="H770" s="33"/>
      <c r="I770" s="34"/>
      <c r="J770" s="35"/>
      <c r="K770" s="36"/>
      <c r="L770" s="37"/>
      <c r="M770" s="38"/>
      <c r="N770" s="39"/>
    </row>
    <row r="771" spans="1:14" ht="39.75" customHeight="1">
      <c r="A771" s="29">
        <f t="shared" si="2"/>
        <v>758</v>
      </c>
      <c r="B771" s="40"/>
      <c r="C771" s="41"/>
      <c r="D771" s="42"/>
      <c r="E771" s="43"/>
      <c r="F771" s="43"/>
      <c r="G771" s="43"/>
      <c r="H771" s="44"/>
      <c r="I771" s="45"/>
      <c r="J771" s="46"/>
      <c r="K771" s="47"/>
      <c r="L771" s="48"/>
      <c r="M771" s="49"/>
      <c r="N771" s="50"/>
    </row>
    <row r="772" spans="1:14" ht="39.75" customHeight="1">
      <c r="A772" s="29">
        <f t="shared" si="2"/>
        <v>759</v>
      </c>
      <c r="B772" s="30"/>
      <c r="C772" s="31"/>
      <c r="D772" s="32"/>
      <c r="E772" s="51"/>
      <c r="F772" s="51"/>
      <c r="G772" s="51"/>
      <c r="H772" s="33"/>
      <c r="I772" s="34"/>
      <c r="J772" s="35"/>
      <c r="K772" s="36"/>
      <c r="L772" s="37"/>
      <c r="M772" s="38"/>
      <c r="N772" s="39"/>
    </row>
    <row r="773" spans="1:14" ht="39.75" customHeight="1">
      <c r="A773" s="29">
        <f t="shared" si="2"/>
        <v>760</v>
      </c>
      <c r="B773" s="40"/>
      <c r="C773" s="41"/>
      <c r="D773" s="42"/>
      <c r="E773" s="43"/>
      <c r="F773" s="43"/>
      <c r="G773" s="43"/>
      <c r="H773" s="44"/>
      <c r="I773" s="45"/>
      <c r="J773" s="46"/>
      <c r="K773" s="47"/>
      <c r="L773" s="48"/>
      <c r="M773" s="49"/>
      <c r="N773" s="50"/>
    </row>
    <row r="774" spans="1:14" ht="39.75" customHeight="1">
      <c r="A774" s="29">
        <f t="shared" si="2"/>
        <v>761</v>
      </c>
      <c r="B774" s="30"/>
      <c r="C774" s="31"/>
      <c r="D774" s="32"/>
      <c r="E774" s="33"/>
      <c r="F774" s="34"/>
      <c r="G774" s="35"/>
      <c r="H774" s="33"/>
      <c r="I774" s="34"/>
      <c r="J774" s="35"/>
      <c r="K774" s="36"/>
      <c r="L774" s="37"/>
      <c r="M774" s="38"/>
      <c r="N774" s="39"/>
    </row>
    <row r="775" spans="1:14" ht="39.75" customHeight="1">
      <c r="A775" s="29">
        <f t="shared" si="2"/>
        <v>762</v>
      </c>
      <c r="B775" s="40"/>
      <c r="C775" s="41"/>
      <c r="D775" s="42"/>
      <c r="E775" s="43"/>
      <c r="F775" s="43"/>
      <c r="G775" s="43"/>
      <c r="H775" s="44"/>
      <c r="I775" s="45"/>
      <c r="J775" s="46"/>
      <c r="K775" s="47"/>
      <c r="L775" s="48"/>
      <c r="M775" s="49"/>
      <c r="N775" s="50"/>
    </row>
    <row r="776" spans="1:14" ht="39.75" customHeight="1">
      <c r="A776" s="29">
        <f t="shared" si="2"/>
        <v>763</v>
      </c>
      <c r="B776" s="30"/>
      <c r="C776" s="31"/>
      <c r="D776" s="32"/>
      <c r="E776" s="33"/>
      <c r="F776" s="34"/>
      <c r="G776" s="35"/>
      <c r="H776" s="33"/>
      <c r="I776" s="34"/>
      <c r="J776" s="35"/>
      <c r="K776" s="36"/>
      <c r="L776" s="37"/>
      <c r="M776" s="38"/>
      <c r="N776" s="39"/>
    </row>
    <row r="777" spans="1:14" ht="39.75" customHeight="1">
      <c r="A777" s="29">
        <f t="shared" si="2"/>
        <v>764</v>
      </c>
      <c r="B777" s="40"/>
      <c r="C777" s="41"/>
      <c r="D777" s="42"/>
      <c r="E777" s="43"/>
      <c r="F777" s="43"/>
      <c r="G777" s="43"/>
      <c r="H777" s="44"/>
      <c r="I777" s="45"/>
      <c r="J777" s="46"/>
      <c r="K777" s="47"/>
      <c r="L777" s="48"/>
      <c r="M777" s="49"/>
      <c r="N777" s="50"/>
    </row>
    <row r="778" spans="1:14" ht="39.75" customHeight="1">
      <c r="A778" s="29">
        <f t="shared" si="2"/>
        <v>765</v>
      </c>
      <c r="B778" s="30"/>
      <c r="C778" s="31"/>
      <c r="D778" s="32"/>
      <c r="E778" s="33"/>
      <c r="F778" s="34"/>
      <c r="G778" s="35"/>
      <c r="H778" s="33"/>
      <c r="I778" s="34"/>
      <c r="J778" s="35"/>
      <c r="K778" s="36"/>
      <c r="L778" s="37"/>
      <c r="M778" s="38"/>
      <c r="N778" s="39"/>
    </row>
    <row r="779" spans="1:14" ht="39.75" customHeight="1">
      <c r="A779" s="29">
        <f t="shared" ref="A779:A1013" si="3">ROW(A766)</f>
        <v>766</v>
      </c>
      <c r="B779" s="40"/>
      <c r="C779" s="41"/>
      <c r="D779" s="42"/>
      <c r="E779" s="43"/>
      <c r="F779" s="43"/>
      <c r="G779" s="43"/>
      <c r="H779" s="44"/>
      <c r="I779" s="45"/>
      <c r="J779" s="46"/>
      <c r="K779" s="47"/>
      <c r="L779" s="48"/>
      <c r="M779" s="49"/>
      <c r="N779" s="50"/>
    </row>
    <row r="780" spans="1:14" ht="39.75" customHeight="1">
      <c r="A780" s="29">
        <f t="shared" si="3"/>
        <v>767</v>
      </c>
      <c r="B780" s="30"/>
      <c r="C780" s="31"/>
      <c r="D780" s="32"/>
      <c r="E780" s="33"/>
      <c r="F780" s="34"/>
      <c r="G780" s="35"/>
      <c r="H780" s="33"/>
      <c r="I780" s="34"/>
      <c r="J780" s="35"/>
      <c r="K780" s="36"/>
      <c r="L780" s="37"/>
      <c r="M780" s="38"/>
      <c r="N780" s="39"/>
    </row>
    <row r="781" spans="1:14" ht="39.75" customHeight="1">
      <c r="A781" s="29">
        <f t="shared" si="3"/>
        <v>768</v>
      </c>
      <c r="B781" s="40"/>
      <c r="C781" s="41"/>
      <c r="D781" s="42"/>
      <c r="E781" s="43"/>
      <c r="F781" s="43"/>
      <c r="G781" s="43"/>
      <c r="H781" s="44"/>
      <c r="I781" s="45"/>
      <c r="J781" s="46"/>
      <c r="K781" s="47"/>
      <c r="L781" s="48"/>
      <c r="M781" s="49"/>
      <c r="N781" s="50"/>
    </row>
    <row r="782" spans="1:14" ht="39.75" customHeight="1">
      <c r="A782" s="29">
        <f t="shared" si="3"/>
        <v>769</v>
      </c>
      <c r="B782" s="30"/>
      <c r="C782" s="31"/>
      <c r="D782" s="32"/>
      <c r="E782" s="51"/>
      <c r="F782" s="51"/>
      <c r="G782" s="51"/>
      <c r="H782" s="33"/>
      <c r="I782" s="34"/>
      <c r="J782" s="35"/>
      <c r="K782" s="36"/>
      <c r="L782" s="37"/>
      <c r="M782" s="38"/>
      <c r="N782" s="39"/>
    </row>
    <row r="783" spans="1:14" ht="39.75" customHeight="1">
      <c r="A783" s="29">
        <f t="shared" si="3"/>
        <v>770</v>
      </c>
      <c r="B783" s="40"/>
      <c r="C783" s="41"/>
      <c r="D783" s="42"/>
      <c r="E783" s="43"/>
      <c r="F783" s="43"/>
      <c r="G783" s="43"/>
      <c r="H783" s="44"/>
      <c r="I783" s="45"/>
      <c r="J783" s="46"/>
      <c r="K783" s="47"/>
      <c r="L783" s="48"/>
      <c r="M783" s="49"/>
      <c r="N783" s="50"/>
    </row>
    <row r="784" spans="1:14" ht="39.75" customHeight="1">
      <c r="A784" s="29">
        <f t="shared" si="3"/>
        <v>771</v>
      </c>
      <c r="B784" s="30"/>
      <c r="C784" s="31"/>
      <c r="D784" s="32"/>
      <c r="E784" s="33"/>
      <c r="F784" s="34"/>
      <c r="G784" s="35"/>
      <c r="H784" s="33"/>
      <c r="I784" s="34"/>
      <c r="J784" s="35"/>
      <c r="K784" s="36"/>
      <c r="L784" s="37"/>
      <c r="M784" s="38"/>
      <c r="N784" s="39"/>
    </row>
    <row r="785" spans="1:14" ht="39.75" customHeight="1">
      <c r="A785" s="29">
        <f t="shared" si="3"/>
        <v>772</v>
      </c>
      <c r="B785" s="40"/>
      <c r="C785" s="41"/>
      <c r="D785" s="42"/>
      <c r="E785" s="43"/>
      <c r="F785" s="43"/>
      <c r="G785" s="43"/>
      <c r="H785" s="44"/>
      <c r="I785" s="45"/>
      <c r="J785" s="46"/>
      <c r="K785" s="47"/>
      <c r="L785" s="48"/>
      <c r="M785" s="49"/>
      <c r="N785" s="50"/>
    </row>
    <row r="786" spans="1:14" ht="39.75" customHeight="1">
      <c r="A786" s="29">
        <f t="shared" si="3"/>
        <v>773</v>
      </c>
      <c r="B786" s="30"/>
      <c r="C786" s="31"/>
      <c r="D786" s="32"/>
      <c r="E786" s="33"/>
      <c r="F786" s="34"/>
      <c r="G786" s="35"/>
      <c r="H786" s="33"/>
      <c r="I786" s="34"/>
      <c r="J786" s="35"/>
      <c r="K786" s="36"/>
      <c r="L786" s="37"/>
      <c r="M786" s="38"/>
      <c r="N786" s="39"/>
    </row>
    <row r="787" spans="1:14" ht="39.75" customHeight="1">
      <c r="A787" s="29">
        <f t="shared" si="3"/>
        <v>774</v>
      </c>
      <c r="B787" s="40"/>
      <c r="C787" s="41"/>
      <c r="D787" s="42"/>
      <c r="E787" s="43"/>
      <c r="F787" s="43"/>
      <c r="G787" s="43"/>
      <c r="H787" s="44"/>
      <c r="I787" s="45"/>
      <c r="J787" s="46"/>
      <c r="K787" s="47"/>
      <c r="L787" s="48"/>
      <c r="M787" s="49"/>
      <c r="N787" s="50"/>
    </row>
    <row r="788" spans="1:14" ht="39.75" customHeight="1">
      <c r="A788" s="29">
        <f t="shared" si="3"/>
        <v>775</v>
      </c>
      <c r="B788" s="30"/>
      <c r="C788" s="31"/>
      <c r="D788" s="32"/>
      <c r="E788" s="33"/>
      <c r="F788" s="34"/>
      <c r="G788" s="35"/>
      <c r="H788" s="33"/>
      <c r="I788" s="34"/>
      <c r="J788" s="35"/>
      <c r="K788" s="36"/>
      <c r="L788" s="37"/>
      <c r="M788" s="38"/>
      <c r="N788" s="39"/>
    </row>
    <row r="789" spans="1:14" ht="39.75" customHeight="1">
      <c r="A789" s="29">
        <f t="shared" si="3"/>
        <v>776</v>
      </c>
      <c r="B789" s="40"/>
      <c r="C789" s="41"/>
      <c r="D789" s="42"/>
      <c r="E789" s="43"/>
      <c r="F789" s="43"/>
      <c r="G789" s="43"/>
      <c r="H789" s="44"/>
      <c r="I789" s="45"/>
      <c r="J789" s="46"/>
      <c r="K789" s="47"/>
      <c r="L789" s="48"/>
      <c r="M789" s="49"/>
      <c r="N789" s="50"/>
    </row>
    <row r="790" spans="1:14" ht="39.75" customHeight="1">
      <c r="A790" s="29">
        <f t="shared" si="3"/>
        <v>777</v>
      </c>
      <c r="B790" s="30"/>
      <c r="C790" s="31"/>
      <c r="D790" s="32"/>
      <c r="E790" s="33"/>
      <c r="F790" s="34"/>
      <c r="G790" s="35"/>
      <c r="H790" s="33"/>
      <c r="I790" s="34"/>
      <c r="J790" s="35"/>
      <c r="K790" s="36"/>
      <c r="L790" s="37"/>
      <c r="M790" s="38"/>
      <c r="N790" s="39"/>
    </row>
    <row r="791" spans="1:14" ht="39.75" customHeight="1">
      <c r="A791" s="29">
        <f t="shared" si="3"/>
        <v>778</v>
      </c>
      <c r="B791" s="40"/>
      <c r="C791" s="41"/>
      <c r="D791" s="42"/>
      <c r="E791" s="43"/>
      <c r="F791" s="43"/>
      <c r="G791" s="43"/>
      <c r="H791" s="44"/>
      <c r="I791" s="45"/>
      <c r="J791" s="46"/>
      <c r="K791" s="47"/>
      <c r="L791" s="48"/>
      <c r="M791" s="49"/>
      <c r="N791" s="50"/>
    </row>
    <row r="792" spans="1:14" ht="39.75" customHeight="1">
      <c r="A792" s="29">
        <f t="shared" si="3"/>
        <v>779</v>
      </c>
      <c r="B792" s="30"/>
      <c r="C792" s="31"/>
      <c r="D792" s="32"/>
      <c r="E792" s="51"/>
      <c r="F792" s="51"/>
      <c r="G792" s="51"/>
      <c r="H792" s="33"/>
      <c r="I792" s="34"/>
      <c r="J792" s="35"/>
      <c r="K792" s="36"/>
      <c r="L792" s="37"/>
      <c r="M792" s="38"/>
      <c r="N792" s="39"/>
    </row>
    <row r="793" spans="1:14" ht="39.75" customHeight="1">
      <c r="A793" s="29">
        <f t="shared" si="3"/>
        <v>780</v>
      </c>
      <c r="B793" s="40"/>
      <c r="C793" s="41"/>
      <c r="D793" s="42"/>
      <c r="E793" s="43"/>
      <c r="F793" s="43"/>
      <c r="G793" s="43"/>
      <c r="H793" s="44"/>
      <c r="I793" s="45"/>
      <c r="J793" s="46"/>
      <c r="K793" s="47"/>
      <c r="L793" s="48"/>
      <c r="M793" s="49"/>
      <c r="N793" s="50"/>
    </row>
    <row r="794" spans="1:14" ht="39.75" customHeight="1">
      <c r="A794" s="29">
        <f t="shared" si="3"/>
        <v>781</v>
      </c>
      <c r="B794" s="30"/>
      <c r="C794" s="31"/>
      <c r="D794" s="32"/>
      <c r="E794" s="33"/>
      <c r="F794" s="34"/>
      <c r="G794" s="35"/>
      <c r="H794" s="33"/>
      <c r="I794" s="34"/>
      <c r="J794" s="35"/>
      <c r="K794" s="36"/>
      <c r="L794" s="37"/>
      <c r="M794" s="38"/>
      <c r="N794" s="39"/>
    </row>
    <row r="795" spans="1:14" ht="39.75" customHeight="1">
      <c r="A795" s="29">
        <f t="shared" si="3"/>
        <v>782</v>
      </c>
      <c r="B795" s="40"/>
      <c r="C795" s="41"/>
      <c r="D795" s="42"/>
      <c r="E795" s="43"/>
      <c r="F795" s="43"/>
      <c r="G795" s="43"/>
      <c r="H795" s="44"/>
      <c r="I795" s="45"/>
      <c r="J795" s="46"/>
      <c r="K795" s="47"/>
      <c r="L795" s="48"/>
      <c r="M795" s="49"/>
      <c r="N795" s="50"/>
    </row>
    <row r="796" spans="1:14" ht="39.75" customHeight="1">
      <c r="A796" s="29">
        <f t="shared" si="3"/>
        <v>783</v>
      </c>
      <c r="B796" s="30"/>
      <c r="C796" s="31"/>
      <c r="D796" s="32"/>
      <c r="E796" s="33"/>
      <c r="F796" s="34"/>
      <c r="G796" s="35"/>
      <c r="H796" s="33"/>
      <c r="I796" s="34"/>
      <c r="J796" s="35"/>
      <c r="K796" s="36"/>
      <c r="L796" s="37"/>
      <c r="M796" s="38"/>
      <c r="N796" s="39"/>
    </row>
    <row r="797" spans="1:14" ht="39.75" customHeight="1">
      <c r="A797" s="29">
        <f t="shared" si="3"/>
        <v>784</v>
      </c>
      <c r="B797" s="40"/>
      <c r="C797" s="41"/>
      <c r="D797" s="42"/>
      <c r="E797" s="43"/>
      <c r="F797" s="43"/>
      <c r="G797" s="43"/>
      <c r="H797" s="44"/>
      <c r="I797" s="45"/>
      <c r="J797" s="46"/>
      <c r="K797" s="47"/>
      <c r="L797" s="48"/>
      <c r="M797" s="49"/>
      <c r="N797" s="50"/>
    </row>
    <row r="798" spans="1:14" ht="39.75" customHeight="1">
      <c r="A798" s="29">
        <f t="shared" si="3"/>
        <v>785</v>
      </c>
      <c r="B798" s="30"/>
      <c r="C798" s="31"/>
      <c r="D798" s="32"/>
      <c r="E798" s="33"/>
      <c r="F798" s="34"/>
      <c r="G798" s="35"/>
      <c r="H798" s="33"/>
      <c r="I798" s="34"/>
      <c r="J798" s="35"/>
      <c r="K798" s="36"/>
      <c r="L798" s="37"/>
      <c r="M798" s="38"/>
      <c r="N798" s="39"/>
    </row>
    <row r="799" spans="1:14" ht="39.75" customHeight="1">
      <c r="A799" s="29">
        <f t="shared" si="3"/>
        <v>786</v>
      </c>
      <c r="B799" s="40"/>
      <c r="C799" s="41"/>
      <c r="D799" s="42"/>
      <c r="E799" s="43"/>
      <c r="F799" s="43"/>
      <c r="G799" s="43"/>
      <c r="H799" s="44"/>
      <c r="I799" s="45"/>
      <c r="J799" s="46"/>
      <c r="K799" s="47"/>
      <c r="L799" s="48"/>
      <c r="M799" s="49"/>
      <c r="N799" s="50"/>
    </row>
    <row r="800" spans="1:14" ht="39.75" customHeight="1">
      <c r="A800" s="29">
        <f t="shared" si="3"/>
        <v>787</v>
      </c>
      <c r="B800" s="30"/>
      <c r="C800" s="31"/>
      <c r="D800" s="32"/>
      <c r="E800" s="33"/>
      <c r="F800" s="34"/>
      <c r="G800" s="35"/>
      <c r="H800" s="33"/>
      <c r="I800" s="34"/>
      <c r="J800" s="35"/>
      <c r="K800" s="36"/>
      <c r="L800" s="37"/>
      <c r="M800" s="38"/>
      <c r="N800" s="39"/>
    </row>
    <row r="801" spans="1:14" ht="39.75" customHeight="1">
      <c r="A801" s="29">
        <f t="shared" si="3"/>
        <v>788</v>
      </c>
      <c r="B801" s="40"/>
      <c r="C801" s="41"/>
      <c r="D801" s="42"/>
      <c r="E801" s="43"/>
      <c r="F801" s="43"/>
      <c r="G801" s="43"/>
      <c r="H801" s="44"/>
      <c r="I801" s="45"/>
      <c r="J801" s="46"/>
      <c r="K801" s="47"/>
      <c r="L801" s="48"/>
      <c r="M801" s="49"/>
      <c r="N801" s="50"/>
    </row>
    <row r="802" spans="1:14" ht="39.75" customHeight="1">
      <c r="A802" s="29">
        <f t="shared" si="3"/>
        <v>789</v>
      </c>
      <c r="B802" s="30"/>
      <c r="C802" s="31"/>
      <c r="D802" s="32"/>
      <c r="E802" s="51"/>
      <c r="F802" s="51"/>
      <c r="G802" s="51"/>
      <c r="H802" s="33"/>
      <c r="I802" s="34"/>
      <c r="J802" s="35"/>
      <c r="K802" s="36"/>
      <c r="L802" s="37"/>
      <c r="M802" s="38"/>
      <c r="N802" s="39"/>
    </row>
    <row r="803" spans="1:14" ht="39.75" customHeight="1">
      <c r="A803" s="29">
        <f t="shared" si="3"/>
        <v>790</v>
      </c>
      <c r="B803" s="40"/>
      <c r="C803" s="41"/>
      <c r="D803" s="42"/>
      <c r="E803" s="43"/>
      <c r="F803" s="43"/>
      <c r="G803" s="43"/>
      <c r="H803" s="44"/>
      <c r="I803" s="45"/>
      <c r="J803" s="46"/>
      <c r="K803" s="47"/>
      <c r="L803" s="48"/>
      <c r="M803" s="49"/>
      <c r="N803" s="50"/>
    </row>
    <row r="804" spans="1:14" ht="39.75" customHeight="1">
      <c r="A804" s="29">
        <f t="shared" si="3"/>
        <v>791</v>
      </c>
      <c r="B804" s="30"/>
      <c r="C804" s="31"/>
      <c r="D804" s="32"/>
      <c r="E804" s="33"/>
      <c r="F804" s="34"/>
      <c r="G804" s="35"/>
      <c r="H804" s="33"/>
      <c r="I804" s="34"/>
      <c r="J804" s="35"/>
      <c r="K804" s="36"/>
      <c r="L804" s="37"/>
      <c r="M804" s="38"/>
      <c r="N804" s="39"/>
    </row>
    <row r="805" spans="1:14" ht="39.75" customHeight="1">
      <c r="A805" s="29">
        <f t="shared" si="3"/>
        <v>792</v>
      </c>
      <c r="B805" s="40"/>
      <c r="C805" s="41"/>
      <c r="D805" s="42"/>
      <c r="E805" s="43"/>
      <c r="F805" s="43"/>
      <c r="G805" s="43"/>
      <c r="H805" s="44"/>
      <c r="I805" s="45"/>
      <c r="J805" s="46"/>
      <c r="K805" s="47"/>
      <c r="L805" s="48"/>
      <c r="M805" s="49"/>
      <c r="N805" s="50"/>
    </row>
    <row r="806" spans="1:14" ht="39.75" customHeight="1">
      <c r="A806" s="29">
        <f t="shared" si="3"/>
        <v>793</v>
      </c>
      <c r="B806" s="30"/>
      <c r="C806" s="31"/>
      <c r="D806" s="32"/>
      <c r="E806" s="33"/>
      <c r="F806" s="34"/>
      <c r="G806" s="35"/>
      <c r="H806" s="33"/>
      <c r="I806" s="34"/>
      <c r="J806" s="35"/>
      <c r="K806" s="36"/>
      <c r="L806" s="37"/>
      <c r="M806" s="38"/>
      <c r="N806" s="39"/>
    </row>
    <row r="807" spans="1:14" ht="39.75" customHeight="1">
      <c r="A807" s="29">
        <f t="shared" si="3"/>
        <v>794</v>
      </c>
      <c r="B807" s="40"/>
      <c r="C807" s="41"/>
      <c r="D807" s="42"/>
      <c r="E807" s="43"/>
      <c r="F807" s="43"/>
      <c r="G807" s="43"/>
      <c r="H807" s="44"/>
      <c r="I807" s="45"/>
      <c r="J807" s="46"/>
      <c r="K807" s="47"/>
      <c r="L807" s="48"/>
      <c r="M807" s="49"/>
      <c r="N807" s="50"/>
    </row>
    <row r="808" spans="1:14" ht="39.75" customHeight="1">
      <c r="A808" s="29">
        <f t="shared" si="3"/>
        <v>795</v>
      </c>
      <c r="B808" s="30"/>
      <c r="C808" s="31"/>
      <c r="D808" s="32"/>
      <c r="E808" s="33"/>
      <c r="F808" s="34"/>
      <c r="G808" s="35"/>
      <c r="H808" s="33"/>
      <c r="I808" s="34"/>
      <c r="J808" s="35"/>
      <c r="K808" s="36"/>
      <c r="L808" s="37"/>
      <c r="M808" s="38"/>
      <c r="N808" s="39"/>
    </row>
    <row r="809" spans="1:14" ht="39.75" customHeight="1">
      <c r="A809" s="29">
        <f t="shared" si="3"/>
        <v>796</v>
      </c>
      <c r="B809" s="40"/>
      <c r="C809" s="41"/>
      <c r="D809" s="42"/>
      <c r="E809" s="43"/>
      <c r="F809" s="43"/>
      <c r="G809" s="43"/>
      <c r="H809" s="44"/>
      <c r="I809" s="45"/>
      <c r="J809" s="46"/>
      <c r="K809" s="47"/>
      <c r="L809" s="48"/>
      <c r="M809" s="49"/>
      <c r="N809" s="50"/>
    </row>
    <row r="810" spans="1:14" ht="39.75" customHeight="1">
      <c r="A810" s="29">
        <f t="shared" si="3"/>
        <v>797</v>
      </c>
      <c r="B810" s="30"/>
      <c r="C810" s="31"/>
      <c r="D810" s="32"/>
      <c r="E810" s="33"/>
      <c r="F810" s="34"/>
      <c r="G810" s="35"/>
      <c r="H810" s="33"/>
      <c r="I810" s="34"/>
      <c r="J810" s="35"/>
      <c r="K810" s="36"/>
      <c r="L810" s="37"/>
      <c r="M810" s="38"/>
      <c r="N810" s="39"/>
    </row>
    <row r="811" spans="1:14" ht="39.75" customHeight="1">
      <c r="A811" s="29">
        <f t="shared" si="3"/>
        <v>798</v>
      </c>
      <c r="B811" s="40"/>
      <c r="C811" s="41"/>
      <c r="D811" s="42"/>
      <c r="E811" s="43"/>
      <c r="F811" s="43"/>
      <c r="G811" s="43"/>
      <c r="H811" s="44"/>
      <c r="I811" s="45"/>
      <c r="J811" s="46"/>
      <c r="K811" s="47"/>
      <c r="L811" s="48"/>
      <c r="M811" s="49"/>
      <c r="N811" s="50"/>
    </row>
    <row r="812" spans="1:14" ht="39.75" customHeight="1">
      <c r="A812" s="29">
        <f t="shared" si="3"/>
        <v>799</v>
      </c>
      <c r="B812" s="30"/>
      <c r="C812" s="31"/>
      <c r="D812" s="32"/>
      <c r="E812" s="51"/>
      <c r="F812" s="51"/>
      <c r="G812" s="51"/>
      <c r="H812" s="33"/>
      <c r="I812" s="34"/>
      <c r="J812" s="35"/>
      <c r="K812" s="36"/>
      <c r="L812" s="37"/>
      <c r="M812" s="38"/>
      <c r="N812" s="39"/>
    </row>
    <row r="813" spans="1:14" ht="39.75" customHeight="1">
      <c r="A813" s="29">
        <f t="shared" si="3"/>
        <v>800</v>
      </c>
      <c r="B813" s="40"/>
      <c r="C813" s="41"/>
      <c r="D813" s="42"/>
      <c r="E813" s="43"/>
      <c r="F813" s="43"/>
      <c r="G813" s="43"/>
      <c r="H813" s="44"/>
      <c r="I813" s="45"/>
      <c r="J813" s="46"/>
      <c r="K813" s="47"/>
      <c r="L813" s="48"/>
      <c r="M813" s="49"/>
      <c r="N813" s="50"/>
    </row>
    <row r="814" spans="1:14" ht="39.75" customHeight="1">
      <c r="A814" s="29">
        <f t="shared" si="3"/>
        <v>801</v>
      </c>
      <c r="B814" s="30"/>
      <c r="C814" s="31"/>
      <c r="D814" s="32"/>
      <c r="E814" s="33"/>
      <c r="F814" s="34"/>
      <c r="G814" s="35"/>
      <c r="H814" s="33"/>
      <c r="I814" s="34"/>
      <c r="J814" s="35"/>
      <c r="K814" s="36"/>
      <c r="L814" s="37"/>
      <c r="M814" s="38"/>
      <c r="N814" s="39"/>
    </row>
    <row r="815" spans="1:14" ht="39.75" customHeight="1">
      <c r="A815" s="29">
        <f t="shared" si="3"/>
        <v>802</v>
      </c>
      <c r="B815" s="40"/>
      <c r="C815" s="41"/>
      <c r="D815" s="42"/>
      <c r="E815" s="43"/>
      <c r="F815" s="43"/>
      <c r="G815" s="43"/>
      <c r="H815" s="44"/>
      <c r="I815" s="45"/>
      <c r="J815" s="46"/>
      <c r="K815" s="47"/>
      <c r="L815" s="48"/>
      <c r="M815" s="49"/>
      <c r="N815" s="50"/>
    </row>
    <row r="816" spans="1:14" ht="39.75" customHeight="1">
      <c r="A816" s="29">
        <f t="shared" si="3"/>
        <v>803</v>
      </c>
      <c r="B816" s="30"/>
      <c r="C816" s="31"/>
      <c r="D816" s="32"/>
      <c r="E816" s="33"/>
      <c r="F816" s="34"/>
      <c r="G816" s="35"/>
      <c r="H816" s="33"/>
      <c r="I816" s="34"/>
      <c r="J816" s="35"/>
      <c r="K816" s="36"/>
      <c r="L816" s="37"/>
      <c r="M816" s="38"/>
      <c r="N816" s="39"/>
    </row>
    <row r="817" spans="1:14" ht="39.75" customHeight="1">
      <c r="A817" s="29">
        <f t="shared" si="3"/>
        <v>804</v>
      </c>
      <c r="B817" s="40"/>
      <c r="C817" s="41"/>
      <c r="D817" s="42"/>
      <c r="E817" s="43"/>
      <c r="F817" s="43"/>
      <c r="G817" s="43"/>
      <c r="H817" s="44"/>
      <c r="I817" s="45"/>
      <c r="J817" s="46"/>
      <c r="K817" s="47"/>
      <c r="L817" s="48"/>
      <c r="M817" s="49"/>
      <c r="N817" s="50"/>
    </row>
    <row r="818" spans="1:14" ht="39.75" customHeight="1">
      <c r="A818" s="29">
        <f t="shared" si="3"/>
        <v>805</v>
      </c>
      <c r="B818" s="30"/>
      <c r="C818" s="31"/>
      <c r="D818" s="32"/>
      <c r="E818" s="33"/>
      <c r="F818" s="34"/>
      <c r="G818" s="35"/>
      <c r="H818" s="33"/>
      <c r="I818" s="34"/>
      <c r="J818" s="35"/>
      <c r="K818" s="36"/>
      <c r="L818" s="37"/>
      <c r="M818" s="38"/>
      <c r="N818" s="39"/>
    </row>
    <row r="819" spans="1:14" ht="39.75" customHeight="1">
      <c r="A819" s="29">
        <f t="shared" si="3"/>
        <v>806</v>
      </c>
      <c r="B819" s="40"/>
      <c r="C819" s="41"/>
      <c r="D819" s="42"/>
      <c r="E819" s="43"/>
      <c r="F819" s="43"/>
      <c r="G819" s="43"/>
      <c r="H819" s="44"/>
      <c r="I819" s="45"/>
      <c r="J819" s="46"/>
      <c r="K819" s="47"/>
      <c r="L819" s="48"/>
      <c r="M819" s="49"/>
      <c r="N819" s="50"/>
    </row>
    <row r="820" spans="1:14" ht="39.75" customHeight="1">
      <c r="A820" s="29">
        <f t="shared" si="3"/>
        <v>807</v>
      </c>
      <c r="B820" s="30"/>
      <c r="C820" s="31"/>
      <c r="D820" s="32"/>
      <c r="E820" s="33"/>
      <c r="F820" s="34"/>
      <c r="G820" s="35"/>
      <c r="H820" s="33"/>
      <c r="I820" s="34"/>
      <c r="J820" s="35"/>
      <c r="K820" s="36"/>
      <c r="L820" s="37"/>
      <c r="M820" s="38"/>
      <c r="N820" s="39"/>
    </row>
    <row r="821" spans="1:14" ht="39.75" customHeight="1">
      <c r="A821" s="29">
        <f t="shared" si="3"/>
        <v>808</v>
      </c>
      <c r="B821" s="40"/>
      <c r="C821" s="41"/>
      <c r="D821" s="42"/>
      <c r="E821" s="43"/>
      <c r="F821" s="43"/>
      <c r="G821" s="43"/>
      <c r="H821" s="44"/>
      <c r="I821" s="45"/>
      <c r="J821" s="46"/>
      <c r="K821" s="47"/>
      <c r="L821" s="48"/>
      <c r="M821" s="49"/>
      <c r="N821" s="50"/>
    </row>
    <row r="822" spans="1:14" ht="39.75" customHeight="1">
      <c r="A822" s="29">
        <f t="shared" si="3"/>
        <v>809</v>
      </c>
      <c r="B822" s="30"/>
      <c r="C822" s="31"/>
      <c r="D822" s="32"/>
      <c r="E822" s="51"/>
      <c r="F822" s="51"/>
      <c r="G822" s="51"/>
      <c r="H822" s="33"/>
      <c r="I822" s="34"/>
      <c r="J822" s="35"/>
      <c r="K822" s="36"/>
      <c r="L822" s="37"/>
      <c r="M822" s="38"/>
      <c r="N822" s="39"/>
    </row>
    <row r="823" spans="1:14" ht="39.75" customHeight="1">
      <c r="A823" s="29">
        <f t="shared" si="3"/>
        <v>810</v>
      </c>
      <c r="B823" s="40"/>
      <c r="C823" s="41"/>
      <c r="D823" s="42"/>
      <c r="E823" s="43"/>
      <c r="F823" s="43"/>
      <c r="G823" s="43"/>
      <c r="H823" s="44"/>
      <c r="I823" s="45"/>
      <c r="J823" s="46"/>
      <c r="K823" s="47"/>
      <c r="L823" s="48"/>
      <c r="M823" s="49"/>
      <c r="N823" s="50"/>
    </row>
    <row r="824" spans="1:14" ht="39.75" customHeight="1">
      <c r="A824" s="29">
        <f t="shared" si="3"/>
        <v>811</v>
      </c>
      <c r="B824" s="30"/>
      <c r="C824" s="31"/>
      <c r="D824" s="32"/>
      <c r="E824" s="33"/>
      <c r="F824" s="34"/>
      <c r="G824" s="35"/>
      <c r="H824" s="33"/>
      <c r="I824" s="34"/>
      <c r="J824" s="35"/>
      <c r="K824" s="36"/>
      <c r="L824" s="37"/>
      <c r="M824" s="38"/>
      <c r="N824" s="39"/>
    </row>
    <row r="825" spans="1:14" ht="39.75" customHeight="1">
      <c r="A825" s="29">
        <f t="shared" si="3"/>
        <v>812</v>
      </c>
      <c r="B825" s="40"/>
      <c r="C825" s="41"/>
      <c r="D825" s="42"/>
      <c r="E825" s="43"/>
      <c r="F825" s="43"/>
      <c r="G825" s="43"/>
      <c r="H825" s="44"/>
      <c r="I825" s="45"/>
      <c r="J825" s="46"/>
      <c r="K825" s="47"/>
      <c r="L825" s="48"/>
      <c r="M825" s="49"/>
      <c r="N825" s="50"/>
    </row>
    <row r="826" spans="1:14" ht="39.75" customHeight="1">
      <c r="A826" s="29">
        <f t="shared" si="3"/>
        <v>813</v>
      </c>
      <c r="B826" s="30"/>
      <c r="C826" s="31"/>
      <c r="D826" s="32"/>
      <c r="E826" s="33"/>
      <c r="F826" s="34"/>
      <c r="G826" s="35"/>
      <c r="H826" s="33"/>
      <c r="I826" s="34"/>
      <c r="J826" s="35"/>
      <c r="K826" s="36"/>
      <c r="L826" s="37"/>
      <c r="M826" s="38"/>
      <c r="N826" s="39"/>
    </row>
    <row r="827" spans="1:14" ht="39.75" customHeight="1">
      <c r="A827" s="29">
        <f t="shared" si="3"/>
        <v>814</v>
      </c>
      <c r="B827" s="40"/>
      <c r="C827" s="41"/>
      <c r="D827" s="42"/>
      <c r="E827" s="43"/>
      <c r="F827" s="43"/>
      <c r="G827" s="43"/>
      <c r="H827" s="44"/>
      <c r="I827" s="45"/>
      <c r="J827" s="46"/>
      <c r="K827" s="47"/>
      <c r="L827" s="48"/>
      <c r="M827" s="49"/>
      <c r="N827" s="50"/>
    </row>
    <row r="828" spans="1:14" ht="39.75" customHeight="1">
      <c r="A828" s="29">
        <f t="shared" si="3"/>
        <v>815</v>
      </c>
      <c r="B828" s="30"/>
      <c r="C828" s="31"/>
      <c r="D828" s="32"/>
      <c r="E828" s="33"/>
      <c r="F828" s="34"/>
      <c r="G828" s="35"/>
      <c r="H828" s="33"/>
      <c r="I828" s="34"/>
      <c r="J828" s="35"/>
      <c r="K828" s="36"/>
      <c r="L828" s="37"/>
      <c r="M828" s="38"/>
      <c r="N828" s="39"/>
    </row>
    <row r="829" spans="1:14" ht="39.75" customHeight="1">
      <c r="A829" s="29">
        <f t="shared" si="3"/>
        <v>816</v>
      </c>
      <c r="B829" s="40"/>
      <c r="C829" s="41"/>
      <c r="D829" s="42"/>
      <c r="E829" s="43"/>
      <c r="F829" s="43"/>
      <c r="G829" s="43"/>
      <c r="H829" s="44"/>
      <c r="I829" s="45"/>
      <c r="J829" s="46"/>
      <c r="K829" s="47"/>
      <c r="L829" s="48"/>
      <c r="M829" s="49"/>
      <c r="N829" s="50"/>
    </row>
    <row r="830" spans="1:14" ht="39.75" customHeight="1">
      <c r="A830" s="29">
        <f t="shared" si="3"/>
        <v>817</v>
      </c>
      <c r="B830" s="30"/>
      <c r="C830" s="31"/>
      <c r="D830" s="32"/>
      <c r="E830" s="33"/>
      <c r="F830" s="34"/>
      <c r="G830" s="35"/>
      <c r="H830" s="33"/>
      <c r="I830" s="34"/>
      <c r="J830" s="35"/>
      <c r="K830" s="36"/>
      <c r="L830" s="37"/>
      <c r="M830" s="38"/>
      <c r="N830" s="39"/>
    </row>
    <row r="831" spans="1:14" ht="39.75" customHeight="1">
      <c r="A831" s="29">
        <f t="shared" si="3"/>
        <v>818</v>
      </c>
      <c r="B831" s="40"/>
      <c r="C831" s="41"/>
      <c r="D831" s="42"/>
      <c r="E831" s="43"/>
      <c r="F831" s="43"/>
      <c r="G831" s="43"/>
      <c r="H831" s="44"/>
      <c r="I831" s="45"/>
      <c r="J831" s="46"/>
      <c r="K831" s="47"/>
      <c r="L831" s="48"/>
      <c r="M831" s="49"/>
      <c r="N831" s="50"/>
    </row>
    <row r="832" spans="1:14" ht="39.75" customHeight="1">
      <c r="A832" s="29">
        <f t="shared" si="3"/>
        <v>819</v>
      </c>
      <c r="B832" s="30"/>
      <c r="C832" s="31"/>
      <c r="D832" s="32"/>
      <c r="E832" s="51"/>
      <c r="F832" s="51"/>
      <c r="G832" s="51"/>
      <c r="H832" s="33"/>
      <c r="I832" s="34"/>
      <c r="J832" s="35"/>
      <c r="K832" s="36"/>
      <c r="L832" s="37"/>
      <c r="M832" s="38"/>
      <c r="N832" s="39"/>
    </row>
    <row r="833" spans="1:14" ht="39.75" customHeight="1">
      <c r="A833" s="29">
        <f t="shared" si="3"/>
        <v>820</v>
      </c>
      <c r="B833" s="40"/>
      <c r="C833" s="41"/>
      <c r="D833" s="42"/>
      <c r="E833" s="43"/>
      <c r="F833" s="43"/>
      <c r="G833" s="43"/>
      <c r="H833" s="44"/>
      <c r="I833" s="45"/>
      <c r="J833" s="46"/>
      <c r="K833" s="47"/>
      <c r="L833" s="48"/>
      <c r="M833" s="49"/>
      <c r="N833" s="50"/>
    </row>
    <row r="834" spans="1:14" ht="39.75" customHeight="1">
      <c r="A834" s="29">
        <f t="shared" si="3"/>
        <v>821</v>
      </c>
      <c r="B834" s="30"/>
      <c r="C834" s="31"/>
      <c r="D834" s="32"/>
      <c r="E834" s="33"/>
      <c r="F834" s="34"/>
      <c r="G834" s="35"/>
      <c r="H834" s="33"/>
      <c r="I834" s="34"/>
      <c r="J834" s="35"/>
      <c r="K834" s="36"/>
      <c r="L834" s="37"/>
      <c r="M834" s="38"/>
      <c r="N834" s="39"/>
    </row>
    <row r="835" spans="1:14" ht="39.75" customHeight="1">
      <c r="A835" s="29">
        <f t="shared" si="3"/>
        <v>822</v>
      </c>
      <c r="B835" s="40"/>
      <c r="C835" s="41"/>
      <c r="D835" s="42"/>
      <c r="E835" s="43"/>
      <c r="F835" s="43"/>
      <c r="G835" s="43"/>
      <c r="H835" s="44"/>
      <c r="I835" s="45"/>
      <c r="J835" s="46"/>
      <c r="K835" s="47"/>
      <c r="L835" s="48"/>
      <c r="M835" s="49"/>
      <c r="N835" s="50"/>
    </row>
    <row r="836" spans="1:14" ht="39.75" customHeight="1">
      <c r="A836" s="29">
        <f t="shared" si="3"/>
        <v>823</v>
      </c>
      <c r="B836" s="30"/>
      <c r="C836" s="31"/>
      <c r="D836" s="32"/>
      <c r="E836" s="33"/>
      <c r="F836" s="34"/>
      <c r="G836" s="35"/>
      <c r="H836" s="33"/>
      <c r="I836" s="34"/>
      <c r="J836" s="35"/>
      <c r="K836" s="36"/>
      <c r="L836" s="37"/>
      <c r="M836" s="38"/>
      <c r="N836" s="39"/>
    </row>
    <row r="837" spans="1:14" ht="39.75" customHeight="1">
      <c r="A837" s="29">
        <f t="shared" si="3"/>
        <v>824</v>
      </c>
      <c r="B837" s="40"/>
      <c r="C837" s="41"/>
      <c r="D837" s="42"/>
      <c r="E837" s="43"/>
      <c r="F837" s="43"/>
      <c r="G837" s="43"/>
      <c r="H837" s="44"/>
      <c r="I837" s="45"/>
      <c r="J837" s="46"/>
      <c r="K837" s="47"/>
      <c r="L837" s="48"/>
      <c r="M837" s="49"/>
      <c r="N837" s="50"/>
    </row>
    <row r="838" spans="1:14" ht="39.75" customHeight="1">
      <c r="A838" s="29">
        <f t="shared" si="3"/>
        <v>825</v>
      </c>
      <c r="B838" s="30"/>
      <c r="C838" s="31"/>
      <c r="D838" s="32"/>
      <c r="E838" s="33"/>
      <c r="F838" s="34"/>
      <c r="G838" s="35"/>
      <c r="H838" s="33"/>
      <c r="I838" s="34"/>
      <c r="J838" s="35"/>
      <c r="K838" s="36"/>
      <c r="L838" s="37"/>
      <c r="M838" s="38"/>
      <c r="N838" s="39"/>
    </row>
    <row r="839" spans="1:14" ht="39.75" customHeight="1">
      <c r="A839" s="29">
        <f t="shared" si="3"/>
        <v>826</v>
      </c>
      <c r="B839" s="40"/>
      <c r="C839" s="41"/>
      <c r="D839" s="42"/>
      <c r="E839" s="43"/>
      <c r="F839" s="43"/>
      <c r="G839" s="43"/>
      <c r="H839" s="44"/>
      <c r="I839" s="45"/>
      <c r="J839" s="46"/>
      <c r="K839" s="47"/>
      <c r="L839" s="48"/>
      <c r="M839" s="49"/>
      <c r="N839" s="50"/>
    </row>
    <row r="840" spans="1:14" ht="39.75" customHeight="1">
      <c r="A840" s="29">
        <f t="shared" si="3"/>
        <v>827</v>
      </c>
      <c r="B840" s="30"/>
      <c r="C840" s="31"/>
      <c r="D840" s="32"/>
      <c r="E840" s="33"/>
      <c r="F840" s="34"/>
      <c r="G840" s="35"/>
      <c r="H840" s="33"/>
      <c r="I840" s="34"/>
      <c r="J840" s="35"/>
      <c r="K840" s="36"/>
      <c r="L840" s="37"/>
      <c r="M840" s="38"/>
      <c r="N840" s="39"/>
    </row>
    <row r="841" spans="1:14" ht="39.75" customHeight="1">
      <c r="A841" s="29">
        <f t="shared" si="3"/>
        <v>828</v>
      </c>
      <c r="B841" s="40"/>
      <c r="C841" s="41"/>
      <c r="D841" s="42"/>
      <c r="E841" s="43"/>
      <c r="F841" s="43"/>
      <c r="G841" s="43"/>
      <c r="H841" s="44"/>
      <c r="I841" s="45"/>
      <c r="J841" s="46"/>
      <c r="K841" s="47"/>
      <c r="L841" s="48"/>
      <c r="M841" s="49"/>
      <c r="N841" s="50"/>
    </row>
    <row r="842" spans="1:14" ht="39.75" customHeight="1">
      <c r="A842" s="29">
        <f t="shared" si="3"/>
        <v>829</v>
      </c>
      <c r="B842" s="30"/>
      <c r="C842" s="31"/>
      <c r="D842" s="32"/>
      <c r="E842" s="51"/>
      <c r="F842" s="51"/>
      <c r="G842" s="51"/>
      <c r="H842" s="33"/>
      <c r="I842" s="34"/>
      <c r="J842" s="35"/>
      <c r="K842" s="36"/>
      <c r="L842" s="37"/>
      <c r="M842" s="38"/>
      <c r="N842" s="39"/>
    </row>
    <row r="843" spans="1:14" ht="39.75" customHeight="1">
      <c r="A843" s="29">
        <f t="shared" si="3"/>
        <v>830</v>
      </c>
      <c r="B843" s="40"/>
      <c r="C843" s="41"/>
      <c r="D843" s="42"/>
      <c r="E843" s="43"/>
      <c r="F843" s="43"/>
      <c r="G843" s="43"/>
      <c r="H843" s="44"/>
      <c r="I843" s="45"/>
      <c r="J843" s="46"/>
      <c r="K843" s="47"/>
      <c r="L843" s="48"/>
      <c r="M843" s="49"/>
      <c r="N843" s="50"/>
    </row>
    <row r="844" spans="1:14" ht="39.75" customHeight="1">
      <c r="A844" s="29">
        <f t="shared" si="3"/>
        <v>831</v>
      </c>
      <c r="B844" s="30"/>
      <c r="C844" s="31"/>
      <c r="D844" s="32"/>
      <c r="E844" s="33"/>
      <c r="F844" s="34"/>
      <c r="G844" s="35"/>
      <c r="H844" s="33"/>
      <c r="I844" s="34"/>
      <c r="J844" s="35"/>
      <c r="K844" s="36"/>
      <c r="L844" s="37"/>
      <c r="M844" s="38"/>
      <c r="N844" s="39"/>
    </row>
    <row r="845" spans="1:14" ht="39.75" customHeight="1">
      <c r="A845" s="29">
        <f t="shared" si="3"/>
        <v>832</v>
      </c>
      <c r="B845" s="40"/>
      <c r="C845" s="41"/>
      <c r="D845" s="42"/>
      <c r="E845" s="43"/>
      <c r="F845" s="43"/>
      <c r="G845" s="43"/>
      <c r="H845" s="44"/>
      <c r="I845" s="45"/>
      <c r="J845" s="46"/>
      <c r="K845" s="47"/>
      <c r="L845" s="48"/>
      <c r="M845" s="49"/>
      <c r="N845" s="50"/>
    </row>
    <row r="846" spans="1:14" ht="39.75" customHeight="1">
      <c r="A846" s="29">
        <f t="shared" si="3"/>
        <v>833</v>
      </c>
      <c r="B846" s="30"/>
      <c r="C846" s="31"/>
      <c r="D846" s="32"/>
      <c r="E846" s="33"/>
      <c r="F846" s="34"/>
      <c r="G846" s="35"/>
      <c r="H846" s="33"/>
      <c r="I846" s="34"/>
      <c r="J846" s="35"/>
      <c r="K846" s="36"/>
      <c r="L846" s="37"/>
      <c r="M846" s="38"/>
      <c r="N846" s="39"/>
    </row>
    <row r="847" spans="1:14" ht="39.75" customHeight="1">
      <c r="A847" s="29">
        <f t="shared" si="3"/>
        <v>834</v>
      </c>
      <c r="B847" s="40"/>
      <c r="C847" s="41"/>
      <c r="D847" s="42"/>
      <c r="E847" s="43"/>
      <c r="F847" s="43"/>
      <c r="G847" s="43"/>
      <c r="H847" s="44"/>
      <c r="I847" s="45"/>
      <c r="J847" s="46"/>
      <c r="K847" s="47"/>
      <c r="L847" s="48"/>
      <c r="M847" s="49"/>
      <c r="N847" s="50"/>
    </row>
    <row r="848" spans="1:14" ht="39.75" customHeight="1">
      <c r="A848" s="29">
        <f t="shared" si="3"/>
        <v>835</v>
      </c>
      <c r="B848" s="30"/>
      <c r="C848" s="31"/>
      <c r="D848" s="32"/>
      <c r="E848" s="33"/>
      <c r="F848" s="34"/>
      <c r="G848" s="35"/>
      <c r="H848" s="33"/>
      <c r="I848" s="34"/>
      <c r="J848" s="35"/>
      <c r="K848" s="36"/>
      <c r="L848" s="37"/>
      <c r="M848" s="38"/>
      <c r="N848" s="39"/>
    </row>
    <row r="849" spans="1:14" ht="39.75" customHeight="1">
      <c r="A849" s="29">
        <f t="shared" si="3"/>
        <v>836</v>
      </c>
      <c r="B849" s="40"/>
      <c r="C849" s="41"/>
      <c r="D849" s="42"/>
      <c r="E849" s="43"/>
      <c r="F849" s="43"/>
      <c r="G849" s="43"/>
      <c r="H849" s="44"/>
      <c r="I849" s="45"/>
      <c r="J849" s="46"/>
      <c r="K849" s="47"/>
      <c r="L849" s="48"/>
      <c r="M849" s="49"/>
      <c r="N849" s="50"/>
    </row>
    <row r="850" spans="1:14" ht="39.75" customHeight="1">
      <c r="A850" s="29">
        <f t="shared" si="3"/>
        <v>837</v>
      </c>
      <c r="B850" s="30"/>
      <c r="C850" s="31"/>
      <c r="D850" s="32"/>
      <c r="E850" s="33"/>
      <c r="F850" s="34"/>
      <c r="G850" s="35"/>
      <c r="H850" s="33"/>
      <c r="I850" s="34"/>
      <c r="J850" s="35"/>
      <c r="K850" s="36"/>
      <c r="L850" s="37"/>
      <c r="M850" s="38"/>
      <c r="N850" s="39"/>
    </row>
    <row r="851" spans="1:14" ht="39.75" customHeight="1">
      <c r="A851" s="29">
        <f t="shared" si="3"/>
        <v>838</v>
      </c>
      <c r="B851" s="40"/>
      <c r="C851" s="41"/>
      <c r="D851" s="42"/>
      <c r="E851" s="43"/>
      <c r="F851" s="43"/>
      <c r="G851" s="43"/>
      <c r="H851" s="44"/>
      <c r="I851" s="45"/>
      <c r="J851" s="46"/>
      <c r="K851" s="47"/>
      <c r="L851" s="48"/>
      <c r="M851" s="49"/>
      <c r="N851" s="50"/>
    </row>
    <row r="852" spans="1:14" ht="39.75" customHeight="1">
      <c r="A852" s="29">
        <f t="shared" si="3"/>
        <v>839</v>
      </c>
      <c r="B852" s="30"/>
      <c r="C852" s="31"/>
      <c r="D852" s="32"/>
      <c r="E852" s="51"/>
      <c r="F852" s="51"/>
      <c r="G852" s="51"/>
      <c r="H852" s="33"/>
      <c r="I852" s="34"/>
      <c r="J852" s="35"/>
      <c r="K852" s="36"/>
      <c r="L852" s="37"/>
      <c r="M852" s="38"/>
      <c r="N852" s="39"/>
    </row>
    <row r="853" spans="1:14" ht="39.75" customHeight="1">
      <c r="A853" s="29">
        <f t="shared" si="3"/>
        <v>840</v>
      </c>
      <c r="B853" s="40"/>
      <c r="C853" s="41"/>
      <c r="D853" s="42"/>
      <c r="E853" s="43"/>
      <c r="F853" s="43"/>
      <c r="G853" s="43"/>
      <c r="H853" s="44"/>
      <c r="I853" s="45"/>
      <c r="J853" s="46"/>
      <c r="K853" s="47"/>
      <c r="L853" s="48"/>
      <c r="M853" s="49"/>
      <c r="N853" s="50"/>
    </row>
    <row r="854" spans="1:14" ht="39.75" customHeight="1">
      <c r="A854" s="29">
        <f t="shared" si="3"/>
        <v>841</v>
      </c>
      <c r="B854" s="30"/>
      <c r="C854" s="31"/>
      <c r="D854" s="32"/>
      <c r="E854" s="33"/>
      <c r="F854" s="34"/>
      <c r="G854" s="35"/>
      <c r="H854" s="33"/>
      <c r="I854" s="34"/>
      <c r="J854" s="35"/>
      <c r="K854" s="36"/>
      <c r="L854" s="37"/>
      <c r="M854" s="38"/>
      <c r="N854" s="39"/>
    </row>
    <row r="855" spans="1:14" ht="39.75" customHeight="1">
      <c r="A855" s="29">
        <f t="shared" si="3"/>
        <v>842</v>
      </c>
      <c r="B855" s="40"/>
      <c r="C855" s="41"/>
      <c r="D855" s="42"/>
      <c r="E855" s="43"/>
      <c r="F855" s="43"/>
      <c r="G855" s="43"/>
      <c r="H855" s="44"/>
      <c r="I855" s="45"/>
      <c r="J855" s="46"/>
      <c r="K855" s="47"/>
      <c r="L855" s="48"/>
      <c r="M855" s="49"/>
      <c r="N855" s="50"/>
    </row>
    <row r="856" spans="1:14" ht="39.75" customHeight="1">
      <c r="A856" s="29">
        <f t="shared" si="3"/>
        <v>843</v>
      </c>
      <c r="B856" s="30"/>
      <c r="C856" s="31"/>
      <c r="D856" s="32"/>
      <c r="E856" s="33"/>
      <c r="F856" s="34"/>
      <c r="G856" s="35"/>
      <c r="H856" s="33"/>
      <c r="I856" s="34"/>
      <c r="J856" s="35"/>
      <c r="K856" s="36"/>
      <c r="L856" s="37"/>
      <c r="M856" s="38"/>
      <c r="N856" s="39"/>
    </row>
    <row r="857" spans="1:14" ht="39.75" customHeight="1">
      <c r="A857" s="29">
        <f t="shared" si="3"/>
        <v>844</v>
      </c>
      <c r="B857" s="40"/>
      <c r="C857" s="41"/>
      <c r="D857" s="42"/>
      <c r="E857" s="43"/>
      <c r="F857" s="43"/>
      <c r="G857" s="43"/>
      <c r="H857" s="44"/>
      <c r="I857" s="45"/>
      <c r="J857" s="46"/>
      <c r="K857" s="47"/>
      <c r="L857" s="48"/>
      <c r="M857" s="49"/>
      <c r="N857" s="50"/>
    </row>
    <row r="858" spans="1:14" ht="39.75" customHeight="1">
      <c r="A858" s="29">
        <f t="shared" si="3"/>
        <v>845</v>
      </c>
      <c r="B858" s="30"/>
      <c r="C858" s="31"/>
      <c r="D858" s="32"/>
      <c r="E858" s="33"/>
      <c r="F858" s="34"/>
      <c r="G858" s="35"/>
      <c r="H858" s="33"/>
      <c r="I858" s="34"/>
      <c r="J858" s="35"/>
      <c r="K858" s="36"/>
      <c r="L858" s="37"/>
      <c r="M858" s="38"/>
      <c r="N858" s="39"/>
    </row>
    <row r="859" spans="1:14" ht="39.75" customHeight="1">
      <c r="A859" s="29">
        <f t="shared" si="3"/>
        <v>846</v>
      </c>
      <c r="B859" s="40"/>
      <c r="C859" s="41"/>
      <c r="D859" s="42"/>
      <c r="E859" s="43"/>
      <c r="F859" s="43"/>
      <c r="G859" s="43"/>
      <c r="H859" s="44"/>
      <c r="I859" s="45"/>
      <c r="J859" s="46"/>
      <c r="K859" s="47"/>
      <c r="L859" s="48"/>
      <c r="M859" s="49"/>
      <c r="N859" s="50"/>
    </row>
    <row r="860" spans="1:14" ht="39.75" customHeight="1">
      <c r="A860" s="29">
        <f t="shared" si="3"/>
        <v>847</v>
      </c>
      <c r="B860" s="30"/>
      <c r="C860" s="31"/>
      <c r="D860" s="32"/>
      <c r="E860" s="33"/>
      <c r="F860" s="34"/>
      <c r="G860" s="35"/>
      <c r="H860" s="33"/>
      <c r="I860" s="34"/>
      <c r="J860" s="35"/>
      <c r="K860" s="36"/>
      <c r="L860" s="37"/>
      <c r="M860" s="38"/>
      <c r="N860" s="39"/>
    </row>
    <row r="861" spans="1:14" ht="39.75" customHeight="1">
      <c r="A861" s="29">
        <f t="shared" si="3"/>
        <v>848</v>
      </c>
      <c r="B861" s="40"/>
      <c r="C861" s="41"/>
      <c r="D861" s="42"/>
      <c r="E861" s="43"/>
      <c r="F861" s="43"/>
      <c r="G861" s="43"/>
      <c r="H861" s="44"/>
      <c r="I861" s="45"/>
      <c r="J861" s="46"/>
      <c r="K861" s="47"/>
      <c r="L861" s="48"/>
      <c r="M861" s="49"/>
      <c r="N861" s="50"/>
    </row>
    <row r="862" spans="1:14" ht="39.75" customHeight="1">
      <c r="A862" s="29">
        <f t="shared" si="3"/>
        <v>849</v>
      </c>
      <c r="B862" s="30"/>
      <c r="C862" s="31"/>
      <c r="D862" s="32"/>
      <c r="E862" s="51"/>
      <c r="F862" s="51"/>
      <c r="G862" s="51"/>
      <c r="H862" s="33"/>
      <c r="I862" s="34"/>
      <c r="J862" s="35"/>
      <c r="K862" s="36"/>
      <c r="L862" s="37"/>
      <c r="M862" s="38"/>
      <c r="N862" s="39"/>
    </row>
    <row r="863" spans="1:14" ht="39.75" customHeight="1">
      <c r="A863" s="29">
        <f t="shared" si="3"/>
        <v>850</v>
      </c>
      <c r="B863" s="40"/>
      <c r="C863" s="41"/>
      <c r="D863" s="42"/>
      <c r="E863" s="43"/>
      <c r="F863" s="43"/>
      <c r="G863" s="43"/>
      <c r="H863" s="44"/>
      <c r="I863" s="45"/>
      <c r="J863" s="46"/>
      <c r="K863" s="47"/>
      <c r="L863" s="48"/>
      <c r="M863" s="49"/>
      <c r="N863" s="50"/>
    </row>
    <row r="864" spans="1:14" ht="39.75" customHeight="1">
      <c r="A864" s="29">
        <f t="shared" si="3"/>
        <v>851</v>
      </c>
      <c r="B864" s="30"/>
      <c r="C864" s="31"/>
      <c r="D864" s="32"/>
      <c r="E864" s="33"/>
      <c r="F864" s="34"/>
      <c r="G864" s="35"/>
      <c r="H864" s="33"/>
      <c r="I864" s="34"/>
      <c r="J864" s="35"/>
      <c r="K864" s="36"/>
      <c r="L864" s="37"/>
      <c r="M864" s="38"/>
      <c r="N864" s="39"/>
    </row>
    <row r="865" spans="1:14" ht="39.75" customHeight="1">
      <c r="A865" s="29">
        <f t="shared" si="3"/>
        <v>852</v>
      </c>
      <c r="B865" s="40"/>
      <c r="C865" s="41"/>
      <c r="D865" s="42"/>
      <c r="E865" s="43"/>
      <c r="F865" s="43"/>
      <c r="G865" s="43"/>
      <c r="H865" s="44"/>
      <c r="I865" s="45"/>
      <c r="J865" s="46"/>
      <c r="K865" s="47"/>
      <c r="L865" s="48"/>
      <c r="M865" s="49"/>
      <c r="N865" s="50"/>
    </row>
    <row r="866" spans="1:14" ht="39.75" customHeight="1">
      <c r="A866" s="29">
        <f t="shared" si="3"/>
        <v>853</v>
      </c>
      <c r="B866" s="30"/>
      <c r="C866" s="31"/>
      <c r="D866" s="32"/>
      <c r="E866" s="33"/>
      <c r="F866" s="34"/>
      <c r="G866" s="35"/>
      <c r="H866" s="33"/>
      <c r="I866" s="34"/>
      <c r="J866" s="35"/>
      <c r="K866" s="36"/>
      <c r="L866" s="37"/>
      <c r="M866" s="38"/>
      <c r="N866" s="39"/>
    </row>
    <row r="867" spans="1:14" ht="39.75" customHeight="1">
      <c r="A867" s="29">
        <f t="shared" si="3"/>
        <v>854</v>
      </c>
      <c r="B867" s="40"/>
      <c r="C867" s="41"/>
      <c r="D867" s="42"/>
      <c r="E867" s="43"/>
      <c r="F867" s="43"/>
      <c r="G867" s="43"/>
      <c r="H867" s="44"/>
      <c r="I867" s="45"/>
      <c r="J867" s="46"/>
      <c r="K867" s="47"/>
      <c r="L867" s="48"/>
      <c r="M867" s="49"/>
      <c r="N867" s="50"/>
    </row>
    <row r="868" spans="1:14" ht="39.75" customHeight="1">
      <c r="A868" s="29">
        <f t="shared" si="3"/>
        <v>855</v>
      </c>
      <c r="B868" s="30"/>
      <c r="C868" s="31"/>
      <c r="D868" s="32"/>
      <c r="E868" s="33"/>
      <c r="F868" s="34"/>
      <c r="G868" s="35"/>
      <c r="H868" s="33"/>
      <c r="I868" s="34"/>
      <c r="J868" s="35"/>
      <c r="K868" s="36"/>
      <c r="L868" s="37"/>
      <c r="M868" s="38"/>
      <c r="N868" s="39"/>
    </row>
    <row r="869" spans="1:14" ht="39.75" customHeight="1">
      <c r="A869" s="29">
        <f t="shared" si="3"/>
        <v>856</v>
      </c>
      <c r="B869" s="40"/>
      <c r="C869" s="41"/>
      <c r="D869" s="42"/>
      <c r="E869" s="43"/>
      <c r="F869" s="43"/>
      <c r="G869" s="43"/>
      <c r="H869" s="44"/>
      <c r="I869" s="45"/>
      <c r="J869" s="46"/>
      <c r="K869" s="47"/>
      <c r="L869" s="48"/>
      <c r="M869" s="49"/>
      <c r="N869" s="50"/>
    </row>
    <row r="870" spans="1:14" ht="39.75" customHeight="1">
      <c r="A870" s="29">
        <f t="shared" si="3"/>
        <v>857</v>
      </c>
      <c r="B870" s="30"/>
      <c r="C870" s="31"/>
      <c r="D870" s="32"/>
      <c r="E870" s="33"/>
      <c r="F870" s="34"/>
      <c r="G870" s="35"/>
      <c r="H870" s="33"/>
      <c r="I870" s="34"/>
      <c r="J870" s="35"/>
      <c r="K870" s="36"/>
      <c r="L870" s="37"/>
      <c r="M870" s="38"/>
      <c r="N870" s="39"/>
    </row>
    <row r="871" spans="1:14" ht="39.75" customHeight="1">
      <c r="A871" s="29">
        <f t="shared" si="3"/>
        <v>858</v>
      </c>
      <c r="B871" s="40"/>
      <c r="C871" s="41"/>
      <c r="D871" s="42"/>
      <c r="E871" s="43"/>
      <c r="F871" s="43"/>
      <c r="G871" s="43"/>
      <c r="H871" s="44"/>
      <c r="I871" s="45"/>
      <c r="J871" s="46"/>
      <c r="K871" s="47"/>
      <c r="L871" s="48"/>
      <c r="M871" s="49"/>
      <c r="N871" s="50"/>
    </row>
    <row r="872" spans="1:14" ht="39.75" customHeight="1">
      <c r="A872" s="29">
        <f t="shared" si="3"/>
        <v>859</v>
      </c>
      <c r="B872" s="30"/>
      <c r="C872" s="31"/>
      <c r="D872" s="32"/>
      <c r="E872" s="51"/>
      <c r="F872" s="51"/>
      <c r="G872" s="51"/>
      <c r="H872" s="33"/>
      <c r="I872" s="34"/>
      <c r="J872" s="35"/>
      <c r="K872" s="36"/>
      <c r="L872" s="37"/>
      <c r="M872" s="38"/>
      <c r="N872" s="39"/>
    </row>
    <row r="873" spans="1:14" ht="39.75" customHeight="1">
      <c r="A873" s="29">
        <f t="shared" si="3"/>
        <v>860</v>
      </c>
      <c r="B873" s="40"/>
      <c r="C873" s="41"/>
      <c r="D873" s="42"/>
      <c r="E873" s="43"/>
      <c r="F873" s="43"/>
      <c r="G873" s="43"/>
      <c r="H873" s="44"/>
      <c r="I873" s="45"/>
      <c r="J873" s="46"/>
      <c r="K873" s="47"/>
      <c r="L873" s="48"/>
      <c r="M873" s="49"/>
      <c r="N873" s="50"/>
    </row>
    <row r="874" spans="1:14" ht="39.75" customHeight="1">
      <c r="A874" s="29">
        <f t="shared" si="3"/>
        <v>861</v>
      </c>
      <c r="B874" s="30"/>
      <c r="C874" s="31"/>
      <c r="D874" s="32"/>
      <c r="E874" s="33"/>
      <c r="F874" s="34"/>
      <c r="G874" s="35"/>
      <c r="H874" s="33"/>
      <c r="I874" s="34"/>
      <c r="J874" s="35"/>
      <c r="K874" s="36"/>
      <c r="L874" s="37"/>
      <c r="M874" s="38"/>
      <c r="N874" s="39"/>
    </row>
    <row r="875" spans="1:14" ht="39.75" customHeight="1">
      <c r="A875" s="29">
        <f t="shared" si="3"/>
        <v>862</v>
      </c>
      <c r="B875" s="40"/>
      <c r="C875" s="41"/>
      <c r="D875" s="42"/>
      <c r="E875" s="43"/>
      <c r="F875" s="43"/>
      <c r="G875" s="43"/>
      <c r="H875" s="44"/>
      <c r="I875" s="45"/>
      <c r="J875" s="46"/>
      <c r="K875" s="47"/>
      <c r="L875" s="48"/>
      <c r="M875" s="49"/>
      <c r="N875" s="50"/>
    </row>
    <row r="876" spans="1:14" ht="39.75" customHeight="1">
      <c r="A876" s="29">
        <f t="shared" si="3"/>
        <v>863</v>
      </c>
      <c r="B876" s="30"/>
      <c r="C876" s="31"/>
      <c r="D876" s="32"/>
      <c r="E876" s="33"/>
      <c r="F876" s="34"/>
      <c r="G876" s="35"/>
      <c r="H876" s="33"/>
      <c r="I876" s="34"/>
      <c r="J876" s="35"/>
      <c r="K876" s="36"/>
      <c r="L876" s="37"/>
      <c r="M876" s="38"/>
      <c r="N876" s="39"/>
    </row>
    <row r="877" spans="1:14" ht="39.75" customHeight="1">
      <c r="A877" s="29">
        <f t="shared" si="3"/>
        <v>864</v>
      </c>
      <c r="B877" s="40"/>
      <c r="C877" s="41"/>
      <c r="D877" s="42"/>
      <c r="E877" s="43"/>
      <c r="F877" s="43"/>
      <c r="G877" s="43"/>
      <c r="H877" s="44"/>
      <c r="I877" s="45"/>
      <c r="J877" s="46"/>
      <c r="K877" s="47"/>
      <c r="L877" s="48"/>
      <c r="M877" s="49"/>
      <c r="N877" s="50"/>
    </row>
    <row r="878" spans="1:14" ht="39.75" customHeight="1">
      <c r="A878" s="29">
        <f t="shared" si="3"/>
        <v>865</v>
      </c>
      <c r="B878" s="30"/>
      <c r="C878" s="31"/>
      <c r="D878" s="32"/>
      <c r="E878" s="33"/>
      <c r="F878" s="34"/>
      <c r="G878" s="35"/>
      <c r="H878" s="33"/>
      <c r="I878" s="34"/>
      <c r="J878" s="35"/>
      <c r="K878" s="36"/>
      <c r="L878" s="37"/>
      <c r="M878" s="38"/>
      <c r="N878" s="39"/>
    </row>
    <row r="879" spans="1:14" ht="39.75" customHeight="1">
      <c r="A879" s="29">
        <f t="shared" si="3"/>
        <v>866</v>
      </c>
      <c r="B879" s="40"/>
      <c r="C879" s="41"/>
      <c r="D879" s="42"/>
      <c r="E879" s="43"/>
      <c r="F879" s="43"/>
      <c r="G879" s="43"/>
      <c r="H879" s="44"/>
      <c r="I879" s="45"/>
      <c r="J879" s="46"/>
      <c r="K879" s="47"/>
      <c r="L879" s="48"/>
      <c r="M879" s="49"/>
      <c r="N879" s="50"/>
    </row>
    <row r="880" spans="1:14" ht="39.75" customHeight="1">
      <c r="A880" s="29">
        <f t="shared" si="3"/>
        <v>867</v>
      </c>
      <c r="B880" s="30"/>
      <c r="C880" s="31"/>
      <c r="D880" s="32"/>
      <c r="E880" s="33"/>
      <c r="F880" s="34"/>
      <c r="G880" s="35"/>
      <c r="H880" s="33"/>
      <c r="I880" s="34"/>
      <c r="J880" s="35"/>
      <c r="K880" s="36"/>
      <c r="L880" s="37"/>
      <c r="M880" s="38"/>
      <c r="N880" s="39"/>
    </row>
    <row r="881" spans="1:14" ht="39.75" customHeight="1">
      <c r="A881" s="29">
        <f t="shared" si="3"/>
        <v>868</v>
      </c>
      <c r="B881" s="40"/>
      <c r="C881" s="41"/>
      <c r="D881" s="42"/>
      <c r="E881" s="43"/>
      <c r="F881" s="43"/>
      <c r="G881" s="43"/>
      <c r="H881" s="44"/>
      <c r="I881" s="45"/>
      <c r="J881" s="46"/>
      <c r="K881" s="47"/>
      <c r="L881" s="48"/>
      <c r="M881" s="49"/>
      <c r="N881" s="50"/>
    </row>
    <row r="882" spans="1:14" ht="39.75" customHeight="1">
      <c r="A882" s="29">
        <f t="shared" si="3"/>
        <v>869</v>
      </c>
      <c r="B882" s="30"/>
      <c r="C882" s="31"/>
      <c r="D882" s="32"/>
      <c r="E882" s="51"/>
      <c r="F882" s="51"/>
      <c r="G882" s="51"/>
      <c r="H882" s="33"/>
      <c r="I882" s="34"/>
      <c r="J882" s="35"/>
      <c r="K882" s="36"/>
      <c r="L882" s="37"/>
      <c r="M882" s="38"/>
      <c r="N882" s="39"/>
    </row>
    <row r="883" spans="1:14" ht="39.75" customHeight="1">
      <c r="A883" s="29">
        <f t="shared" si="3"/>
        <v>870</v>
      </c>
      <c r="B883" s="40"/>
      <c r="C883" s="41"/>
      <c r="D883" s="42"/>
      <c r="E883" s="43"/>
      <c r="F883" s="43"/>
      <c r="G883" s="43"/>
      <c r="H883" s="44"/>
      <c r="I883" s="45"/>
      <c r="J883" s="46"/>
      <c r="K883" s="47"/>
      <c r="L883" s="48"/>
      <c r="M883" s="49"/>
      <c r="N883" s="50"/>
    </row>
    <row r="884" spans="1:14" ht="39.75" customHeight="1">
      <c r="A884" s="29">
        <f t="shared" si="3"/>
        <v>871</v>
      </c>
      <c r="B884" s="30"/>
      <c r="C884" s="31"/>
      <c r="D884" s="32"/>
      <c r="E884" s="33"/>
      <c r="F884" s="34"/>
      <c r="G884" s="35"/>
      <c r="H884" s="33"/>
      <c r="I884" s="34"/>
      <c r="J884" s="35"/>
      <c r="K884" s="36"/>
      <c r="L884" s="37"/>
      <c r="M884" s="38"/>
      <c r="N884" s="39"/>
    </row>
    <row r="885" spans="1:14" ht="39.75" customHeight="1">
      <c r="A885" s="29">
        <f t="shared" si="3"/>
        <v>872</v>
      </c>
      <c r="B885" s="40"/>
      <c r="C885" s="41"/>
      <c r="D885" s="42"/>
      <c r="E885" s="43"/>
      <c r="F885" s="43"/>
      <c r="G885" s="43"/>
      <c r="H885" s="44"/>
      <c r="I885" s="45"/>
      <c r="J885" s="46"/>
      <c r="K885" s="47"/>
      <c r="L885" s="48"/>
      <c r="M885" s="49"/>
      <c r="N885" s="50"/>
    </row>
    <row r="886" spans="1:14" ht="39.75" customHeight="1">
      <c r="A886" s="29">
        <f t="shared" si="3"/>
        <v>873</v>
      </c>
      <c r="B886" s="30"/>
      <c r="C886" s="31"/>
      <c r="D886" s="32"/>
      <c r="E886" s="33"/>
      <c r="F886" s="34"/>
      <c r="G886" s="35"/>
      <c r="H886" s="33"/>
      <c r="I886" s="34"/>
      <c r="J886" s="35"/>
      <c r="K886" s="36"/>
      <c r="L886" s="37"/>
      <c r="M886" s="38"/>
      <c r="N886" s="39"/>
    </row>
    <row r="887" spans="1:14" ht="39.75" customHeight="1">
      <c r="A887" s="29">
        <f t="shared" si="3"/>
        <v>874</v>
      </c>
      <c r="B887" s="40"/>
      <c r="C887" s="41"/>
      <c r="D887" s="42"/>
      <c r="E887" s="43"/>
      <c r="F887" s="43"/>
      <c r="G887" s="43"/>
      <c r="H887" s="44"/>
      <c r="I887" s="45"/>
      <c r="J887" s="46"/>
      <c r="K887" s="47"/>
      <c r="L887" s="48"/>
      <c r="M887" s="49"/>
      <c r="N887" s="50"/>
    </row>
    <row r="888" spans="1:14" ht="39.75" customHeight="1">
      <c r="A888" s="29">
        <f t="shared" si="3"/>
        <v>875</v>
      </c>
      <c r="B888" s="30"/>
      <c r="C888" s="31"/>
      <c r="D888" s="32"/>
      <c r="E888" s="33"/>
      <c r="F888" s="34"/>
      <c r="G888" s="35"/>
      <c r="H888" s="33"/>
      <c r="I888" s="34"/>
      <c r="J888" s="35"/>
      <c r="K888" s="36"/>
      <c r="L888" s="37"/>
      <c r="M888" s="38"/>
      <c r="N888" s="39"/>
    </row>
    <row r="889" spans="1:14" ht="39.75" customHeight="1">
      <c r="A889" s="29">
        <f t="shared" si="3"/>
        <v>876</v>
      </c>
      <c r="B889" s="40"/>
      <c r="C889" s="41"/>
      <c r="D889" s="42"/>
      <c r="E889" s="43"/>
      <c r="F889" s="43"/>
      <c r="G889" s="43"/>
      <c r="H889" s="44"/>
      <c r="I889" s="45"/>
      <c r="J889" s="46"/>
      <c r="K889" s="47"/>
      <c r="L889" s="48"/>
      <c r="M889" s="49"/>
      <c r="N889" s="50"/>
    </row>
    <row r="890" spans="1:14" ht="39.75" customHeight="1">
      <c r="A890" s="29">
        <f t="shared" si="3"/>
        <v>877</v>
      </c>
      <c r="B890" s="30"/>
      <c r="C890" s="31"/>
      <c r="D890" s="32"/>
      <c r="E890" s="33"/>
      <c r="F890" s="34"/>
      <c r="G890" s="35"/>
      <c r="H890" s="33"/>
      <c r="I890" s="34"/>
      <c r="J890" s="35"/>
      <c r="K890" s="36"/>
      <c r="L890" s="37"/>
      <c r="M890" s="38"/>
      <c r="N890" s="39"/>
    </row>
    <row r="891" spans="1:14" ht="39.75" customHeight="1">
      <c r="A891" s="29">
        <f t="shared" si="3"/>
        <v>878</v>
      </c>
      <c r="B891" s="40"/>
      <c r="C891" s="41"/>
      <c r="D891" s="42"/>
      <c r="E891" s="43"/>
      <c r="F891" s="43"/>
      <c r="G891" s="43"/>
      <c r="H891" s="44"/>
      <c r="I891" s="45"/>
      <c r="J891" s="46"/>
      <c r="K891" s="47"/>
      <c r="L891" s="48"/>
      <c r="M891" s="49"/>
      <c r="N891" s="50"/>
    </row>
    <row r="892" spans="1:14" ht="39.75" customHeight="1">
      <c r="A892" s="29">
        <f t="shared" si="3"/>
        <v>879</v>
      </c>
      <c r="B892" s="30"/>
      <c r="C892" s="31"/>
      <c r="D892" s="32"/>
      <c r="E892" s="51"/>
      <c r="F892" s="51"/>
      <c r="G892" s="51"/>
      <c r="H892" s="33"/>
      <c r="I892" s="34"/>
      <c r="J892" s="35"/>
      <c r="K892" s="36"/>
      <c r="L892" s="37"/>
      <c r="M892" s="38"/>
      <c r="N892" s="39"/>
    </row>
    <row r="893" spans="1:14" ht="39.75" customHeight="1">
      <c r="A893" s="29">
        <f t="shared" si="3"/>
        <v>880</v>
      </c>
      <c r="B893" s="40"/>
      <c r="C893" s="41"/>
      <c r="D893" s="42"/>
      <c r="E893" s="43"/>
      <c r="F893" s="43"/>
      <c r="G893" s="43"/>
      <c r="H893" s="44"/>
      <c r="I893" s="45"/>
      <c r="J893" s="46"/>
      <c r="K893" s="47"/>
      <c r="L893" s="48"/>
      <c r="M893" s="49"/>
      <c r="N893" s="50"/>
    </row>
    <row r="894" spans="1:14" ht="39.75" customHeight="1">
      <c r="A894" s="29">
        <f t="shared" si="3"/>
        <v>881</v>
      </c>
      <c r="B894" s="30"/>
      <c r="C894" s="31"/>
      <c r="D894" s="32"/>
      <c r="E894" s="33"/>
      <c r="F894" s="34"/>
      <c r="G894" s="35"/>
      <c r="H894" s="33"/>
      <c r="I894" s="34"/>
      <c r="J894" s="35"/>
      <c r="K894" s="36"/>
      <c r="L894" s="37"/>
      <c r="M894" s="38"/>
      <c r="N894" s="39"/>
    </row>
    <row r="895" spans="1:14" ht="39.75" customHeight="1">
      <c r="A895" s="29">
        <f t="shared" si="3"/>
        <v>882</v>
      </c>
      <c r="B895" s="40"/>
      <c r="C895" s="41"/>
      <c r="D895" s="42"/>
      <c r="E895" s="43"/>
      <c r="F895" s="43"/>
      <c r="G895" s="43"/>
      <c r="H895" s="44"/>
      <c r="I895" s="45"/>
      <c r="J895" s="46"/>
      <c r="K895" s="47"/>
      <c r="L895" s="48"/>
      <c r="M895" s="49"/>
      <c r="N895" s="50"/>
    </row>
    <row r="896" spans="1:14" ht="39.75" customHeight="1">
      <c r="A896" s="29">
        <f t="shared" si="3"/>
        <v>883</v>
      </c>
      <c r="B896" s="30"/>
      <c r="C896" s="31"/>
      <c r="D896" s="32"/>
      <c r="E896" s="33"/>
      <c r="F896" s="34"/>
      <c r="G896" s="35"/>
      <c r="H896" s="33"/>
      <c r="I896" s="34"/>
      <c r="J896" s="35"/>
      <c r="K896" s="36"/>
      <c r="L896" s="37"/>
      <c r="M896" s="38"/>
      <c r="N896" s="39"/>
    </row>
    <row r="897" spans="1:14" ht="39.75" customHeight="1">
      <c r="A897" s="29">
        <f t="shared" si="3"/>
        <v>884</v>
      </c>
      <c r="B897" s="40"/>
      <c r="C897" s="41"/>
      <c r="D897" s="42"/>
      <c r="E897" s="43"/>
      <c r="F897" s="43"/>
      <c r="G897" s="43"/>
      <c r="H897" s="44"/>
      <c r="I897" s="45"/>
      <c r="J897" s="46"/>
      <c r="K897" s="47"/>
      <c r="L897" s="48"/>
      <c r="M897" s="49"/>
      <c r="N897" s="50"/>
    </row>
    <row r="898" spans="1:14" ht="39.75" customHeight="1">
      <c r="A898" s="29">
        <f t="shared" si="3"/>
        <v>885</v>
      </c>
      <c r="B898" s="30"/>
      <c r="C898" s="31"/>
      <c r="D898" s="32"/>
      <c r="E898" s="33"/>
      <c r="F898" s="34"/>
      <c r="G898" s="35"/>
      <c r="H898" s="33"/>
      <c r="I898" s="34"/>
      <c r="J898" s="35"/>
      <c r="K898" s="36"/>
      <c r="L898" s="37"/>
      <c r="M898" s="38"/>
      <c r="N898" s="39"/>
    </row>
    <row r="899" spans="1:14" ht="39.75" customHeight="1">
      <c r="A899" s="29">
        <f t="shared" si="3"/>
        <v>886</v>
      </c>
      <c r="B899" s="40"/>
      <c r="C899" s="41"/>
      <c r="D899" s="42"/>
      <c r="E899" s="43"/>
      <c r="F899" s="43"/>
      <c r="G899" s="43"/>
      <c r="H899" s="44"/>
      <c r="I899" s="45"/>
      <c r="J899" s="46"/>
      <c r="K899" s="47"/>
      <c r="L899" s="48"/>
      <c r="M899" s="49"/>
      <c r="N899" s="50"/>
    </row>
    <row r="900" spans="1:14" ht="39.75" customHeight="1">
      <c r="A900" s="29">
        <f t="shared" si="3"/>
        <v>887</v>
      </c>
      <c r="B900" s="30"/>
      <c r="C900" s="31"/>
      <c r="D900" s="32"/>
      <c r="E900" s="33"/>
      <c r="F900" s="34"/>
      <c r="G900" s="35"/>
      <c r="H900" s="33"/>
      <c r="I900" s="34"/>
      <c r="J900" s="35"/>
      <c r="K900" s="36"/>
      <c r="L900" s="37"/>
      <c r="M900" s="38"/>
      <c r="N900" s="39"/>
    </row>
    <row r="901" spans="1:14" ht="39.75" customHeight="1">
      <c r="A901" s="29">
        <f t="shared" si="3"/>
        <v>888</v>
      </c>
      <c r="B901" s="40"/>
      <c r="C901" s="41"/>
      <c r="D901" s="42"/>
      <c r="E901" s="43"/>
      <c r="F901" s="43"/>
      <c r="G901" s="43"/>
      <c r="H901" s="44"/>
      <c r="I901" s="45"/>
      <c r="J901" s="46"/>
      <c r="K901" s="47"/>
      <c r="L901" s="48"/>
      <c r="M901" s="49"/>
      <c r="N901" s="50"/>
    </row>
    <row r="902" spans="1:14" ht="39.75" customHeight="1">
      <c r="A902" s="29">
        <f t="shared" si="3"/>
        <v>889</v>
      </c>
      <c r="B902" s="30"/>
      <c r="C902" s="31"/>
      <c r="D902" s="32"/>
      <c r="E902" s="51"/>
      <c r="F902" s="51"/>
      <c r="G902" s="51"/>
      <c r="H902" s="33"/>
      <c r="I902" s="34"/>
      <c r="J902" s="35"/>
      <c r="K902" s="36"/>
      <c r="L902" s="37"/>
      <c r="M902" s="38"/>
      <c r="N902" s="39"/>
    </row>
    <row r="903" spans="1:14" ht="39.75" customHeight="1">
      <c r="A903" s="29">
        <f t="shared" si="3"/>
        <v>890</v>
      </c>
      <c r="B903" s="40"/>
      <c r="C903" s="41"/>
      <c r="D903" s="42"/>
      <c r="E903" s="43"/>
      <c r="F903" s="43"/>
      <c r="G903" s="43"/>
      <c r="H903" s="44"/>
      <c r="I903" s="45"/>
      <c r="J903" s="46"/>
      <c r="K903" s="47"/>
      <c r="L903" s="48"/>
      <c r="M903" s="49"/>
      <c r="N903" s="50"/>
    </row>
    <row r="904" spans="1:14" ht="39.75" customHeight="1">
      <c r="A904" s="29">
        <f t="shared" si="3"/>
        <v>891</v>
      </c>
      <c r="B904" s="30"/>
      <c r="C904" s="31"/>
      <c r="D904" s="32"/>
      <c r="E904" s="33"/>
      <c r="F904" s="34"/>
      <c r="G904" s="35"/>
      <c r="H904" s="33"/>
      <c r="I904" s="34"/>
      <c r="J904" s="35"/>
      <c r="K904" s="36"/>
      <c r="L904" s="37"/>
      <c r="M904" s="38"/>
      <c r="N904" s="39"/>
    </row>
    <row r="905" spans="1:14" ht="39.75" customHeight="1">
      <c r="A905" s="29">
        <f t="shared" si="3"/>
        <v>892</v>
      </c>
      <c r="B905" s="40"/>
      <c r="C905" s="41"/>
      <c r="D905" s="42"/>
      <c r="E905" s="43"/>
      <c r="F905" s="43"/>
      <c r="G905" s="43"/>
      <c r="H905" s="44"/>
      <c r="I905" s="45"/>
      <c r="J905" s="46"/>
      <c r="K905" s="47"/>
      <c r="L905" s="48"/>
      <c r="M905" s="49"/>
      <c r="N905" s="50"/>
    </row>
    <row r="906" spans="1:14" ht="39.75" customHeight="1">
      <c r="A906" s="29">
        <f t="shared" si="3"/>
        <v>893</v>
      </c>
      <c r="B906" s="30"/>
      <c r="C906" s="31"/>
      <c r="D906" s="32"/>
      <c r="E906" s="33"/>
      <c r="F906" s="34"/>
      <c r="G906" s="35"/>
      <c r="H906" s="33"/>
      <c r="I906" s="34"/>
      <c r="J906" s="35"/>
      <c r="K906" s="36"/>
      <c r="L906" s="37"/>
      <c r="M906" s="38"/>
      <c r="N906" s="39"/>
    </row>
    <row r="907" spans="1:14" ht="39.75" customHeight="1">
      <c r="A907" s="29">
        <f t="shared" si="3"/>
        <v>894</v>
      </c>
      <c r="B907" s="40"/>
      <c r="C907" s="41"/>
      <c r="D907" s="42"/>
      <c r="E907" s="43"/>
      <c r="F907" s="43"/>
      <c r="G907" s="43"/>
      <c r="H907" s="44"/>
      <c r="I907" s="45"/>
      <c r="J907" s="46"/>
      <c r="K907" s="47"/>
      <c r="L907" s="48"/>
      <c r="M907" s="49"/>
      <c r="N907" s="50"/>
    </row>
    <row r="908" spans="1:14" ht="39.75" customHeight="1">
      <c r="A908" s="29">
        <f t="shared" si="3"/>
        <v>895</v>
      </c>
      <c r="B908" s="30"/>
      <c r="C908" s="31"/>
      <c r="D908" s="32"/>
      <c r="E908" s="33"/>
      <c r="F908" s="34"/>
      <c r="G908" s="35"/>
      <c r="H908" s="33"/>
      <c r="I908" s="34"/>
      <c r="J908" s="35"/>
      <c r="K908" s="36"/>
      <c r="L908" s="37"/>
      <c r="M908" s="38"/>
      <c r="N908" s="39"/>
    </row>
    <row r="909" spans="1:14" ht="39.75" customHeight="1">
      <c r="A909" s="29">
        <f t="shared" si="3"/>
        <v>896</v>
      </c>
      <c r="B909" s="40"/>
      <c r="C909" s="41"/>
      <c r="D909" s="42"/>
      <c r="E909" s="43"/>
      <c r="F909" s="43"/>
      <c r="G909" s="43"/>
      <c r="H909" s="44"/>
      <c r="I909" s="45"/>
      <c r="J909" s="46"/>
      <c r="K909" s="47"/>
      <c r="L909" s="48"/>
      <c r="M909" s="49"/>
      <c r="N909" s="50"/>
    </row>
    <row r="910" spans="1:14" ht="39.75" customHeight="1">
      <c r="A910" s="29">
        <f t="shared" si="3"/>
        <v>897</v>
      </c>
      <c r="B910" s="30"/>
      <c r="C910" s="31"/>
      <c r="D910" s="32"/>
      <c r="E910" s="33"/>
      <c r="F910" s="34"/>
      <c r="G910" s="35"/>
      <c r="H910" s="33"/>
      <c r="I910" s="34"/>
      <c r="J910" s="35"/>
      <c r="K910" s="36"/>
      <c r="L910" s="37"/>
      <c r="M910" s="38"/>
      <c r="N910" s="39"/>
    </row>
    <row r="911" spans="1:14" ht="39.75" customHeight="1">
      <c r="A911" s="29">
        <f t="shared" si="3"/>
        <v>898</v>
      </c>
      <c r="B911" s="40"/>
      <c r="C911" s="41"/>
      <c r="D911" s="42"/>
      <c r="E911" s="43"/>
      <c r="F911" s="43"/>
      <c r="G911" s="43"/>
      <c r="H911" s="44"/>
      <c r="I911" s="45"/>
      <c r="J911" s="46"/>
      <c r="K911" s="47"/>
      <c r="L911" s="48"/>
      <c r="M911" s="49"/>
      <c r="N911" s="50"/>
    </row>
    <row r="912" spans="1:14" ht="39.75" customHeight="1">
      <c r="A912" s="29">
        <f t="shared" si="3"/>
        <v>899</v>
      </c>
      <c r="B912" s="30"/>
      <c r="C912" s="31"/>
      <c r="D912" s="32"/>
      <c r="E912" s="51"/>
      <c r="F912" s="51"/>
      <c r="G912" s="51"/>
      <c r="H912" s="33"/>
      <c r="I912" s="34"/>
      <c r="J912" s="35"/>
      <c r="K912" s="36"/>
      <c r="L912" s="37"/>
      <c r="M912" s="38"/>
      <c r="N912" s="39"/>
    </row>
    <row r="913" spans="1:14" ht="39.75" customHeight="1">
      <c r="A913" s="29">
        <f t="shared" si="3"/>
        <v>900</v>
      </c>
      <c r="B913" s="40"/>
      <c r="C913" s="41"/>
      <c r="D913" s="42"/>
      <c r="E913" s="43"/>
      <c r="F913" s="43"/>
      <c r="G913" s="43"/>
      <c r="H913" s="44"/>
      <c r="I913" s="45"/>
      <c r="J913" s="46"/>
      <c r="K913" s="47"/>
      <c r="L913" s="48"/>
      <c r="M913" s="49"/>
      <c r="N913" s="50"/>
    </row>
    <row r="914" spans="1:14" ht="39.75" customHeight="1">
      <c r="A914" s="29">
        <f t="shared" si="3"/>
        <v>901</v>
      </c>
      <c r="B914" s="30"/>
      <c r="C914" s="31"/>
      <c r="D914" s="32"/>
      <c r="E914" s="33"/>
      <c r="F914" s="34"/>
      <c r="G914" s="35"/>
      <c r="H914" s="33"/>
      <c r="I914" s="34"/>
      <c r="J914" s="35"/>
      <c r="K914" s="36"/>
      <c r="L914" s="37"/>
      <c r="M914" s="38"/>
      <c r="N914" s="39"/>
    </row>
    <row r="915" spans="1:14" ht="39.75" customHeight="1">
      <c r="A915" s="29">
        <f t="shared" si="3"/>
        <v>902</v>
      </c>
      <c r="B915" s="40"/>
      <c r="C915" s="41"/>
      <c r="D915" s="42"/>
      <c r="E915" s="43"/>
      <c r="F915" s="43"/>
      <c r="G915" s="43"/>
      <c r="H915" s="44"/>
      <c r="I915" s="45"/>
      <c r="J915" s="46"/>
      <c r="K915" s="47"/>
      <c r="L915" s="48"/>
      <c r="M915" s="49"/>
      <c r="N915" s="50"/>
    </row>
    <row r="916" spans="1:14" ht="39.75" customHeight="1">
      <c r="A916" s="29">
        <f t="shared" si="3"/>
        <v>903</v>
      </c>
      <c r="B916" s="30"/>
      <c r="C916" s="31"/>
      <c r="D916" s="32"/>
      <c r="E916" s="33"/>
      <c r="F916" s="34"/>
      <c r="G916" s="35"/>
      <c r="H916" s="33"/>
      <c r="I916" s="34"/>
      <c r="J916" s="35"/>
      <c r="K916" s="36"/>
      <c r="L916" s="37"/>
      <c r="M916" s="38"/>
      <c r="N916" s="39"/>
    </row>
    <row r="917" spans="1:14" ht="39.75" customHeight="1">
      <c r="A917" s="29">
        <f t="shared" si="3"/>
        <v>904</v>
      </c>
      <c r="B917" s="40"/>
      <c r="C917" s="41"/>
      <c r="D917" s="42"/>
      <c r="E917" s="43"/>
      <c r="F917" s="43"/>
      <c r="G917" s="43"/>
      <c r="H917" s="44"/>
      <c r="I917" s="45"/>
      <c r="J917" s="46"/>
      <c r="K917" s="47"/>
      <c r="L917" s="48"/>
      <c r="M917" s="49"/>
      <c r="N917" s="50"/>
    </row>
    <row r="918" spans="1:14" ht="39.75" customHeight="1">
      <c r="A918" s="29">
        <f t="shared" si="3"/>
        <v>905</v>
      </c>
      <c r="B918" s="30"/>
      <c r="C918" s="31"/>
      <c r="D918" s="32"/>
      <c r="E918" s="33"/>
      <c r="F918" s="34"/>
      <c r="G918" s="35"/>
      <c r="H918" s="33"/>
      <c r="I918" s="34"/>
      <c r="J918" s="35"/>
      <c r="K918" s="36"/>
      <c r="L918" s="37"/>
      <c r="M918" s="38"/>
      <c r="N918" s="39"/>
    </row>
    <row r="919" spans="1:14" ht="39.75" customHeight="1">
      <c r="A919" s="29">
        <f t="shared" si="3"/>
        <v>906</v>
      </c>
      <c r="B919" s="40"/>
      <c r="C919" s="41"/>
      <c r="D919" s="42"/>
      <c r="E919" s="43"/>
      <c r="F919" s="43"/>
      <c r="G919" s="43"/>
      <c r="H919" s="44"/>
      <c r="I919" s="45"/>
      <c r="J919" s="46"/>
      <c r="K919" s="47"/>
      <c r="L919" s="48"/>
      <c r="M919" s="49"/>
      <c r="N919" s="50"/>
    </row>
    <row r="920" spans="1:14" ht="39.75" customHeight="1">
      <c r="A920" s="29">
        <f t="shared" si="3"/>
        <v>907</v>
      </c>
      <c r="B920" s="30"/>
      <c r="C920" s="31"/>
      <c r="D920" s="32"/>
      <c r="E920" s="33"/>
      <c r="F920" s="34"/>
      <c r="G920" s="35"/>
      <c r="H920" s="33"/>
      <c r="I920" s="34"/>
      <c r="J920" s="35"/>
      <c r="K920" s="36"/>
      <c r="L920" s="37"/>
      <c r="M920" s="38"/>
      <c r="N920" s="39"/>
    </row>
    <row r="921" spans="1:14" ht="39.75" customHeight="1">
      <c r="A921" s="29">
        <f t="shared" si="3"/>
        <v>908</v>
      </c>
      <c r="B921" s="40"/>
      <c r="C921" s="41"/>
      <c r="D921" s="42"/>
      <c r="E921" s="43"/>
      <c r="F921" s="43"/>
      <c r="G921" s="43"/>
      <c r="H921" s="44"/>
      <c r="I921" s="45"/>
      <c r="J921" s="46"/>
      <c r="K921" s="47"/>
      <c r="L921" s="48"/>
      <c r="M921" s="49"/>
      <c r="N921" s="50"/>
    </row>
    <row r="922" spans="1:14" ht="39.75" customHeight="1">
      <c r="A922" s="29">
        <f t="shared" si="3"/>
        <v>909</v>
      </c>
      <c r="B922" s="30"/>
      <c r="C922" s="31"/>
      <c r="D922" s="32"/>
      <c r="E922" s="51"/>
      <c r="F922" s="51"/>
      <c r="G922" s="51"/>
      <c r="H922" s="33"/>
      <c r="I922" s="34"/>
      <c r="J922" s="35"/>
      <c r="K922" s="36"/>
      <c r="L922" s="37"/>
      <c r="M922" s="38"/>
      <c r="N922" s="39"/>
    </row>
    <row r="923" spans="1:14" ht="39.75" customHeight="1">
      <c r="A923" s="29">
        <f t="shared" si="3"/>
        <v>910</v>
      </c>
      <c r="B923" s="40"/>
      <c r="C923" s="41"/>
      <c r="D923" s="42"/>
      <c r="E923" s="43"/>
      <c r="F923" s="43"/>
      <c r="G923" s="43"/>
      <c r="H923" s="44"/>
      <c r="I923" s="45"/>
      <c r="J923" s="46"/>
      <c r="K923" s="47"/>
      <c r="L923" s="48"/>
      <c r="M923" s="49"/>
      <c r="N923" s="50"/>
    </row>
    <row r="924" spans="1:14" ht="39.75" customHeight="1">
      <c r="A924" s="29">
        <f t="shared" si="3"/>
        <v>911</v>
      </c>
      <c r="B924" s="30"/>
      <c r="C924" s="31"/>
      <c r="D924" s="32"/>
      <c r="E924" s="33"/>
      <c r="F924" s="34"/>
      <c r="G924" s="35"/>
      <c r="H924" s="33"/>
      <c r="I924" s="34"/>
      <c r="J924" s="35"/>
      <c r="K924" s="36"/>
      <c r="L924" s="37"/>
      <c r="M924" s="38"/>
      <c r="N924" s="39"/>
    </row>
    <row r="925" spans="1:14" ht="39.75" customHeight="1">
      <c r="A925" s="29">
        <f t="shared" si="3"/>
        <v>912</v>
      </c>
      <c r="B925" s="40"/>
      <c r="C925" s="41"/>
      <c r="D925" s="42"/>
      <c r="E925" s="43"/>
      <c r="F925" s="43"/>
      <c r="G925" s="43"/>
      <c r="H925" s="44"/>
      <c r="I925" s="45"/>
      <c r="J925" s="46"/>
      <c r="K925" s="47"/>
      <c r="L925" s="48"/>
      <c r="M925" s="49"/>
      <c r="N925" s="50"/>
    </row>
    <row r="926" spans="1:14" ht="39.75" customHeight="1">
      <c r="A926" s="29">
        <f t="shared" si="3"/>
        <v>913</v>
      </c>
      <c r="B926" s="30"/>
      <c r="C926" s="31"/>
      <c r="D926" s="32"/>
      <c r="E926" s="33"/>
      <c r="F926" s="34"/>
      <c r="G926" s="35"/>
      <c r="H926" s="33"/>
      <c r="I926" s="34"/>
      <c r="J926" s="35"/>
      <c r="K926" s="36"/>
      <c r="L926" s="37"/>
      <c r="M926" s="38"/>
      <c r="N926" s="39"/>
    </row>
    <row r="927" spans="1:14" ht="39.75" customHeight="1">
      <c r="A927" s="29">
        <f t="shared" si="3"/>
        <v>914</v>
      </c>
      <c r="B927" s="40"/>
      <c r="C927" s="41"/>
      <c r="D927" s="42"/>
      <c r="E927" s="43"/>
      <c r="F927" s="43"/>
      <c r="G927" s="43"/>
      <c r="H927" s="44"/>
      <c r="I927" s="45"/>
      <c r="J927" s="46"/>
      <c r="K927" s="47"/>
      <c r="L927" s="48"/>
      <c r="M927" s="49"/>
      <c r="N927" s="50"/>
    </row>
    <row r="928" spans="1:14" ht="39.75" customHeight="1">
      <c r="A928" s="29">
        <f t="shared" si="3"/>
        <v>915</v>
      </c>
      <c r="B928" s="30"/>
      <c r="C928" s="31"/>
      <c r="D928" s="32"/>
      <c r="E928" s="33"/>
      <c r="F928" s="34"/>
      <c r="G928" s="35"/>
      <c r="H928" s="33"/>
      <c r="I928" s="34"/>
      <c r="J928" s="35"/>
      <c r="K928" s="36"/>
      <c r="L928" s="37"/>
      <c r="M928" s="38"/>
      <c r="N928" s="39"/>
    </row>
    <row r="929" spans="1:14" ht="39.75" customHeight="1">
      <c r="A929" s="29">
        <f t="shared" si="3"/>
        <v>916</v>
      </c>
      <c r="B929" s="40"/>
      <c r="C929" s="41"/>
      <c r="D929" s="42"/>
      <c r="E929" s="43"/>
      <c r="F929" s="43"/>
      <c r="G929" s="43"/>
      <c r="H929" s="44"/>
      <c r="I929" s="45"/>
      <c r="J929" s="46"/>
      <c r="K929" s="47"/>
      <c r="L929" s="48"/>
      <c r="M929" s="49"/>
      <c r="N929" s="50"/>
    </row>
    <row r="930" spans="1:14" ht="39.75" customHeight="1">
      <c r="A930" s="29">
        <f t="shared" si="3"/>
        <v>917</v>
      </c>
      <c r="B930" s="30"/>
      <c r="C930" s="31"/>
      <c r="D930" s="32"/>
      <c r="E930" s="33"/>
      <c r="F930" s="34"/>
      <c r="G930" s="35"/>
      <c r="H930" s="33"/>
      <c r="I930" s="34"/>
      <c r="J930" s="35"/>
      <c r="K930" s="36"/>
      <c r="L930" s="37"/>
      <c r="M930" s="38"/>
      <c r="N930" s="39"/>
    </row>
    <row r="931" spans="1:14" ht="39.75" customHeight="1">
      <c r="A931" s="29">
        <f t="shared" si="3"/>
        <v>918</v>
      </c>
      <c r="B931" s="40"/>
      <c r="C931" s="41"/>
      <c r="D931" s="42"/>
      <c r="E931" s="43"/>
      <c r="F931" s="43"/>
      <c r="G931" s="43"/>
      <c r="H931" s="44"/>
      <c r="I931" s="45"/>
      <c r="J931" s="46"/>
      <c r="K931" s="47"/>
      <c r="L931" s="48"/>
      <c r="M931" s="49"/>
      <c r="N931" s="50"/>
    </row>
    <row r="932" spans="1:14" ht="39.75" customHeight="1">
      <c r="A932" s="29">
        <f t="shared" si="3"/>
        <v>919</v>
      </c>
      <c r="B932" s="30"/>
      <c r="C932" s="31"/>
      <c r="D932" s="32"/>
      <c r="E932" s="51"/>
      <c r="F932" s="51"/>
      <c r="G932" s="51"/>
      <c r="H932" s="33"/>
      <c r="I932" s="34"/>
      <c r="J932" s="35"/>
      <c r="K932" s="36"/>
      <c r="L932" s="37"/>
      <c r="M932" s="38"/>
      <c r="N932" s="39"/>
    </row>
    <row r="933" spans="1:14" ht="39.75" customHeight="1">
      <c r="A933" s="29">
        <f t="shared" si="3"/>
        <v>920</v>
      </c>
      <c r="B933" s="40"/>
      <c r="C933" s="41"/>
      <c r="D933" s="42"/>
      <c r="E933" s="43"/>
      <c r="F933" s="43"/>
      <c r="G933" s="43"/>
      <c r="H933" s="44"/>
      <c r="I933" s="45"/>
      <c r="J933" s="46"/>
      <c r="K933" s="47"/>
      <c r="L933" s="48"/>
      <c r="M933" s="49"/>
      <c r="N933" s="50"/>
    </row>
    <row r="934" spans="1:14" ht="39.75" customHeight="1">
      <c r="A934" s="29">
        <f t="shared" si="3"/>
        <v>921</v>
      </c>
      <c r="B934" s="30"/>
      <c r="C934" s="31"/>
      <c r="D934" s="32"/>
      <c r="E934" s="33"/>
      <c r="F934" s="34"/>
      <c r="G934" s="35"/>
      <c r="H934" s="33"/>
      <c r="I934" s="34"/>
      <c r="J934" s="35"/>
      <c r="K934" s="36"/>
      <c r="L934" s="37"/>
      <c r="M934" s="38"/>
      <c r="N934" s="39"/>
    </row>
    <row r="935" spans="1:14" ht="39.75" customHeight="1">
      <c r="A935" s="29">
        <f t="shared" si="3"/>
        <v>922</v>
      </c>
      <c r="B935" s="40"/>
      <c r="C935" s="41"/>
      <c r="D935" s="42"/>
      <c r="E935" s="43"/>
      <c r="F935" s="43"/>
      <c r="G935" s="43"/>
      <c r="H935" s="44"/>
      <c r="I935" s="45"/>
      <c r="J935" s="46"/>
      <c r="K935" s="47"/>
      <c r="L935" s="48"/>
      <c r="M935" s="49"/>
      <c r="N935" s="50"/>
    </row>
    <row r="936" spans="1:14" ht="39.75" customHeight="1">
      <c r="A936" s="29">
        <f t="shared" si="3"/>
        <v>923</v>
      </c>
      <c r="B936" s="30"/>
      <c r="C936" s="31"/>
      <c r="D936" s="32"/>
      <c r="E936" s="33"/>
      <c r="F936" s="34"/>
      <c r="G936" s="35"/>
      <c r="H936" s="33"/>
      <c r="I936" s="34"/>
      <c r="J936" s="35"/>
      <c r="K936" s="36"/>
      <c r="L936" s="37"/>
      <c r="M936" s="38"/>
      <c r="N936" s="39"/>
    </row>
    <row r="937" spans="1:14" ht="39.75" customHeight="1">
      <c r="A937" s="29">
        <f t="shared" si="3"/>
        <v>924</v>
      </c>
      <c r="B937" s="40"/>
      <c r="C937" s="41"/>
      <c r="D937" s="42"/>
      <c r="E937" s="43"/>
      <c r="F937" s="43"/>
      <c r="G937" s="43"/>
      <c r="H937" s="44"/>
      <c r="I937" s="45"/>
      <c r="J937" s="46"/>
      <c r="K937" s="47"/>
      <c r="L937" s="48"/>
      <c r="M937" s="49"/>
      <c r="N937" s="50"/>
    </row>
    <row r="938" spans="1:14" ht="39.75" customHeight="1">
      <c r="A938" s="29">
        <f t="shared" si="3"/>
        <v>925</v>
      </c>
      <c r="B938" s="30"/>
      <c r="C938" s="31"/>
      <c r="D938" s="32"/>
      <c r="E938" s="33"/>
      <c r="F938" s="34"/>
      <c r="G938" s="35"/>
      <c r="H938" s="33"/>
      <c r="I938" s="34"/>
      <c r="J938" s="35"/>
      <c r="K938" s="36"/>
      <c r="L938" s="37"/>
      <c r="M938" s="38"/>
      <c r="N938" s="39"/>
    </row>
    <row r="939" spans="1:14" ht="39.75" customHeight="1">
      <c r="A939" s="29">
        <f t="shared" si="3"/>
        <v>926</v>
      </c>
      <c r="B939" s="40"/>
      <c r="C939" s="41"/>
      <c r="D939" s="42"/>
      <c r="E939" s="43"/>
      <c r="F939" s="43"/>
      <c r="G939" s="43"/>
      <c r="H939" s="44"/>
      <c r="I939" s="45"/>
      <c r="J939" s="46"/>
      <c r="K939" s="47"/>
      <c r="L939" s="48"/>
      <c r="M939" s="49"/>
      <c r="N939" s="50"/>
    </row>
    <row r="940" spans="1:14" ht="39.75" customHeight="1">
      <c r="A940" s="29">
        <f t="shared" si="3"/>
        <v>927</v>
      </c>
      <c r="B940" s="30"/>
      <c r="C940" s="31"/>
      <c r="D940" s="32"/>
      <c r="E940" s="33"/>
      <c r="F940" s="34"/>
      <c r="G940" s="35"/>
      <c r="H940" s="33"/>
      <c r="I940" s="34"/>
      <c r="J940" s="35"/>
      <c r="K940" s="36"/>
      <c r="L940" s="37"/>
      <c r="M940" s="38"/>
      <c r="N940" s="39"/>
    </row>
    <row r="941" spans="1:14" ht="39.75" customHeight="1">
      <c r="A941" s="29">
        <f t="shared" si="3"/>
        <v>928</v>
      </c>
      <c r="B941" s="40"/>
      <c r="C941" s="41"/>
      <c r="D941" s="42"/>
      <c r="E941" s="43"/>
      <c r="F941" s="43"/>
      <c r="G941" s="43"/>
      <c r="H941" s="44"/>
      <c r="I941" s="45"/>
      <c r="J941" s="46"/>
      <c r="K941" s="47"/>
      <c r="L941" s="48"/>
      <c r="M941" s="49"/>
      <c r="N941" s="50"/>
    </row>
    <row r="942" spans="1:14" ht="39.75" customHeight="1">
      <c r="A942" s="29">
        <f t="shared" si="3"/>
        <v>929</v>
      </c>
      <c r="B942" s="30"/>
      <c r="C942" s="31"/>
      <c r="D942" s="32"/>
      <c r="E942" s="51"/>
      <c r="F942" s="51"/>
      <c r="G942" s="51"/>
      <c r="H942" s="33"/>
      <c r="I942" s="34"/>
      <c r="J942" s="35"/>
      <c r="K942" s="36"/>
      <c r="L942" s="37"/>
      <c r="M942" s="38"/>
      <c r="N942" s="39"/>
    </row>
    <row r="943" spans="1:14" ht="39.75" customHeight="1">
      <c r="A943" s="29">
        <f t="shared" si="3"/>
        <v>930</v>
      </c>
      <c r="B943" s="40"/>
      <c r="C943" s="41"/>
      <c r="D943" s="42"/>
      <c r="E943" s="43"/>
      <c r="F943" s="43"/>
      <c r="G943" s="43"/>
      <c r="H943" s="44"/>
      <c r="I943" s="45"/>
      <c r="J943" s="46"/>
      <c r="K943" s="47"/>
      <c r="L943" s="48"/>
      <c r="M943" s="49"/>
      <c r="N943" s="50"/>
    </row>
    <row r="944" spans="1:14" ht="39.75" customHeight="1">
      <c r="A944" s="29">
        <f t="shared" si="3"/>
        <v>931</v>
      </c>
      <c r="B944" s="30"/>
      <c r="C944" s="31"/>
      <c r="D944" s="32"/>
      <c r="E944" s="33"/>
      <c r="F944" s="34"/>
      <c r="G944" s="35"/>
      <c r="H944" s="33"/>
      <c r="I944" s="34"/>
      <c r="J944" s="35"/>
      <c r="K944" s="36"/>
      <c r="L944" s="37"/>
      <c r="M944" s="38"/>
      <c r="N944" s="39"/>
    </row>
    <row r="945" spans="1:14" ht="39.75" customHeight="1">
      <c r="A945" s="29">
        <f t="shared" si="3"/>
        <v>932</v>
      </c>
      <c r="B945" s="40"/>
      <c r="C945" s="41"/>
      <c r="D945" s="42"/>
      <c r="E945" s="43"/>
      <c r="F945" s="43"/>
      <c r="G945" s="43"/>
      <c r="H945" s="44"/>
      <c r="I945" s="45"/>
      <c r="J945" s="46"/>
      <c r="K945" s="47"/>
      <c r="L945" s="48"/>
      <c r="M945" s="49"/>
      <c r="N945" s="50"/>
    </row>
    <row r="946" spans="1:14" ht="39.75" customHeight="1">
      <c r="A946" s="29">
        <f t="shared" si="3"/>
        <v>933</v>
      </c>
      <c r="B946" s="30"/>
      <c r="C946" s="31"/>
      <c r="D946" s="32"/>
      <c r="E946" s="33"/>
      <c r="F946" s="34"/>
      <c r="G946" s="35"/>
      <c r="H946" s="33"/>
      <c r="I946" s="34"/>
      <c r="J946" s="35"/>
      <c r="K946" s="36"/>
      <c r="L946" s="37"/>
      <c r="M946" s="38"/>
      <c r="N946" s="39"/>
    </row>
    <row r="947" spans="1:14" ht="39.75" customHeight="1">
      <c r="A947" s="29">
        <f t="shared" si="3"/>
        <v>934</v>
      </c>
      <c r="B947" s="40"/>
      <c r="C947" s="41"/>
      <c r="D947" s="42"/>
      <c r="E947" s="43"/>
      <c r="F947" s="43"/>
      <c r="G947" s="43"/>
      <c r="H947" s="44"/>
      <c r="I947" s="45"/>
      <c r="J947" s="46"/>
      <c r="K947" s="47"/>
      <c r="L947" s="48"/>
      <c r="M947" s="49"/>
      <c r="N947" s="50"/>
    </row>
    <row r="948" spans="1:14" ht="39.75" customHeight="1">
      <c r="A948" s="29">
        <f t="shared" si="3"/>
        <v>935</v>
      </c>
      <c r="B948" s="30"/>
      <c r="C948" s="31"/>
      <c r="D948" s="32"/>
      <c r="E948" s="33"/>
      <c r="F948" s="34"/>
      <c r="G948" s="35"/>
      <c r="H948" s="33"/>
      <c r="I948" s="34"/>
      <c r="J948" s="35"/>
      <c r="K948" s="36"/>
      <c r="L948" s="37"/>
      <c r="M948" s="38"/>
      <c r="N948" s="39"/>
    </row>
    <row r="949" spans="1:14" ht="39.75" customHeight="1">
      <c r="A949" s="29">
        <f t="shared" si="3"/>
        <v>936</v>
      </c>
      <c r="B949" s="40"/>
      <c r="C949" s="41"/>
      <c r="D949" s="42"/>
      <c r="E949" s="43"/>
      <c r="F949" s="43"/>
      <c r="G949" s="43"/>
      <c r="H949" s="44"/>
      <c r="I949" s="45"/>
      <c r="J949" s="46"/>
      <c r="K949" s="47"/>
      <c r="L949" s="48"/>
      <c r="M949" s="49"/>
      <c r="N949" s="50"/>
    </row>
    <row r="950" spans="1:14" ht="39.75" customHeight="1">
      <c r="A950" s="29">
        <f t="shared" si="3"/>
        <v>937</v>
      </c>
      <c r="B950" s="30"/>
      <c r="C950" s="31"/>
      <c r="D950" s="32"/>
      <c r="E950" s="33"/>
      <c r="F950" s="34"/>
      <c r="G950" s="35"/>
      <c r="H950" s="33"/>
      <c r="I950" s="34"/>
      <c r="J950" s="35"/>
      <c r="K950" s="36"/>
      <c r="L950" s="37"/>
      <c r="M950" s="38"/>
      <c r="N950" s="39"/>
    </row>
    <row r="951" spans="1:14" ht="39.75" customHeight="1">
      <c r="A951" s="29">
        <f t="shared" si="3"/>
        <v>938</v>
      </c>
      <c r="B951" s="40"/>
      <c r="C951" s="41"/>
      <c r="D951" s="42"/>
      <c r="E951" s="43"/>
      <c r="F951" s="43"/>
      <c r="G951" s="43"/>
      <c r="H951" s="44"/>
      <c r="I951" s="45"/>
      <c r="J951" s="46"/>
      <c r="K951" s="47"/>
      <c r="L951" s="48"/>
      <c r="M951" s="49"/>
      <c r="N951" s="50"/>
    </row>
    <row r="952" spans="1:14" ht="39.75" customHeight="1">
      <c r="A952" s="29">
        <f t="shared" si="3"/>
        <v>939</v>
      </c>
      <c r="B952" s="30"/>
      <c r="C952" s="31"/>
      <c r="D952" s="32"/>
      <c r="E952" s="51"/>
      <c r="F952" s="51"/>
      <c r="G952" s="51"/>
      <c r="H952" s="33"/>
      <c r="I952" s="34"/>
      <c r="J952" s="35"/>
      <c r="K952" s="36"/>
      <c r="L952" s="37"/>
      <c r="M952" s="38"/>
      <c r="N952" s="39"/>
    </row>
    <row r="953" spans="1:14" ht="39.75" customHeight="1">
      <c r="A953" s="29">
        <f t="shared" si="3"/>
        <v>940</v>
      </c>
      <c r="B953" s="40"/>
      <c r="C953" s="41"/>
      <c r="D953" s="42"/>
      <c r="E953" s="43"/>
      <c r="F953" s="43"/>
      <c r="G953" s="43"/>
      <c r="H953" s="44"/>
      <c r="I953" s="45"/>
      <c r="J953" s="46"/>
      <c r="K953" s="47"/>
      <c r="L953" s="48"/>
      <c r="M953" s="49"/>
      <c r="N953" s="50"/>
    </row>
    <row r="954" spans="1:14" ht="39.75" customHeight="1">
      <c r="A954" s="29">
        <f t="shared" si="3"/>
        <v>941</v>
      </c>
      <c r="B954" s="30"/>
      <c r="C954" s="31"/>
      <c r="D954" s="32"/>
      <c r="E954" s="33"/>
      <c r="F954" s="34"/>
      <c r="G954" s="35"/>
      <c r="H954" s="33"/>
      <c r="I954" s="34"/>
      <c r="J954" s="35"/>
      <c r="K954" s="36"/>
      <c r="L954" s="37"/>
      <c r="M954" s="38"/>
      <c r="N954" s="39"/>
    </row>
    <row r="955" spans="1:14" ht="39.75" customHeight="1">
      <c r="A955" s="29">
        <f t="shared" si="3"/>
        <v>942</v>
      </c>
      <c r="B955" s="40"/>
      <c r="C955" s="41"/>
      <c r="D955" s="42"/>
      <c r="E955" s="43"/>
      <c r="F955" s="43"/>
      <c r="G955" s="43"/>
      <c r="H955" s="44"/>
      <c r="I955" s="45"/>
      <c r="J955" s="46"/>
      <c r="K955" s="47"/>
      <c r="L955" s="48"/>
      <c r="M955" s="49"/>
      <c r="N955" s="50"/>
    </row>
    <row r="956" spans="1:14" ht="39.75" customHeight="1">
      <c r="A956" s="29">
        <f t="shared" si="3"/>
        <v>943</v>
      </c>
      <c r="B956" s="30"/>
      <c r="C956" s="31"/>
      <c r="D956" s="32"/>
      <c r="E956" s="33"/>
      <c r="F956" s="34"/>
      <c r="G956" s="35"/>
      <c r="H956" s="33"/>
      <c r="I956" s="34"/>
      <c r="J956" s="35"/>
      <c r="K956" s="36"/>
      <c r="L956" s="37"/>
      <c r="M956" s="38"/>
      <c r="N956" s="39"/>
    </row>
    <row r="957" spans="1:14" ht="39.75" customHeight="1">
      <c r="A957" s="29">
        <f t="shared" si="3"/>
        <v>944</v>
      </c>
      <c r="B957" s="40"/>
      <c r="C957" s="41"/>
      <c r="D957" s="42"/>
      <c r="E957" s="43"/>
      <c r="F957" s="43"/>
      <c r="G957" s="43"/>
      <c r="H957" s="44"/>
      <c r="I957" s="45"/>
      <c r="J957" s="46"/>
      <c r="K957" s="47"/>
      <c r="L957" s="48"/>
      <c r="M957" s="49"/>
      <c r="N957" s="50"/>
    </row>
    <row r="958" spans="1:14" ht="39.75" customHeight="1">
      <c r="A958" s="29">
        <f t="shared" si="3"/>
        <v>945</v>
      </c>
      <c r="B958" s="30"/>
      <c r="C958" s="31"/>
      <c r="D958" s="32"/>
      <c r="E958" s="33"/>
      <c r="F958" s="34"/>
      <c r="G958" s="35"/>
      <c r="H958" s="33"/>
      <c r="I958" s="34"/>
      <c r="J958" s="35"/>
      <c r="K958" s="36"/>
      <c r="L958" s="37"/>
      <c r="M958" s="38"/>
      <c r="N958" s="39"/>
    </row>
    <row r="959" spans="1:14" ht="39.75" customHeight="1">
      <c r="A959" s="29">
        <f t="shared" si="3"/>
        <v>946</v>
      </c>
      <c r="B959" s="40"/>
      <c r="C959" s="41"/>
      <c r="D959" s="42"/>
      <c r="E959" s="43"/>
      <c r="F959" s="43"/>
      <c r="G959" s="43"/>
      <c r="H959" s="44"/>
      <c r="I959" s="45"/>
      <c r="J959" s="46"/>
      <c r="K959" s="47"/>
      <c r="L959" s="48"/>
      <c r="M959" s="49"/>
      <c r="N959" s="50"/>
    </row>
    <row r="960" spans="1:14" ht="39.75" customHeight="1">
      <c r="A960" s="29">
        <f t="shared" si="3"/>
        <v>947</v>
      </c>
      <c r="B960" s="30"/>
      <c r="C960" s="31"/>
      <c r="D960" s="32"/>
      <c r="E960" s="33"/>
      <c r="F960" s="34"/>
      <c r="G960" s="35"/>
      <c r="H960" s="33"/>
      <c r="I960" s="34"/>
      <c r="J960" s="35"/>
      <c r="K960" s="36"/>
      <c r="L960" s="37"/>
      <c r="M960" s="38"/>
      <c r="N960" s="39"/>
    </row>
    <row r="961" spans="1:14" ht="39.75" customHeight="1">
      <c r="A961" s="29">
        <f t="shared" si="3"/>
        <v>948</v>
      </c>
      <c r="B961" s="40"/>
      <c r="C961" s="41"/>
      <c r="D961" s="42"/>
      <c r="E961" s="43"/>
      <c r="F961" s="43"/>
      <c r="G961" s="43"/>
      <c r="H961" s="44"/>
      <c r="I961" s="45"/>
      <c r="J961" s="46"/>
      <c r="K961" s="47"/>
      <c r="L961" s="48"/>
      <c r="M961" s="49"/>
      <c r="N961" s="50"/>
    </row>
    <row r="962" spans="1:14" ht="39.75" customHeight="1">
      <c r="A962" s="29">
        <f t="shared" si="3"/>
        <v>949</v>
      </c>
      <c r="B962" s="30"/>
      <c r="C962" s="31"/>
      <c r="D962" s="32"/>
      <c r="E962" s="51"/>
      <c r="F962" s="51"/>
      <c r="G962" s="51"/>
      <c r="H962" s="33"/>
      <c r="I962" s="34"/>
      <c r="J962" s="35"/>
      <c r="K962" s="36"/>
      <c r="L962" s="37"/>
      <c r="M962" s="38"/>
      <c r="N962" s="39"/>
    </row>
    <row r="963" spans="1:14" ht="39.75" customHeight="1">
      <c r="A963" s="29">
        <f t="shared" si="3"/>
        <v>950</v>
      </c>
      <c r="B963" s="40"/>
      <c r="C963" s="41"/>
      <c r="D963" s="42"/>
      <c r="E963" s="43"/>
      <c r="F963" s="43"/>
      <c r="G963" s="43"/>
      <c r="H963" s="44"/>
      <c r="I963" s="45"/>
      <c r="J963" s="46"/>
      <c r="K963" s="47"/>
      <c r="L963" s="48"/>
      <c r="M963" s="49"/>
      <c r="N963" s="50"/>
    </row>
    <row r="964" spans="1:14" ht="39.75" customHeight="1">
      <c r="A964" s="29">
        <f t="shared" si="3"/>
        <v>951</v>
      </c>
      <c r="B964" s="30"/>
      <c r="C964" s="31"/>
      <c r="D964" s="32"/>
      <c r="E964" s="33"/>
      <c r="F964" s="34"/>
      <c r="G964" s="35"/>
      <c r="H964" s="33"/>
      <c r="I964" s="34"/>
      <c r="J964" s="35"/>
      <c r="K964" s="36"/>
      <c r="L964" s="37"/>
      <c r="M964" s="38"/>
      <c r="N964" s="39"/>
    </row>
    <row r="965" spans="1:14" ht="39.75" customHeight="1">
      <c r="A965" s="29">
        <f t="shared" si="3"/>
        <v>952</v>
      </c>
      <c r="B965" s="40"/>
      <c r="C965" s="41"/>
      <c r="D965" s="42"/>
      <c r="E965" s="43"/>
      <c r="F965" s="43"/>
      <c r="G965" s="43"/>
      <c r="H965" s="44"/>
      <c r="I965" s="45"/>
      <c r="J965" s="46"/>
      <c r="K965" s="47"/>
      <c r="L965" s="48"/>
      <c r="M965" s="49"/>
      <c r="N965" s="50"/>
    </row>
    <row r="966" spans="1:14" ht="39.75" customHeight="1">
      <c r="A966" s="29">
        <f t="shared" si="3"/>
        <v>953</v>
      </c>
      <c r="B966" s="30"/>
      <c r="C966" s="31"/>
      <c r="D966" s="32"/>
      <c r="E966" s="33"/>
      <c r="F966" s="34"/>
      <c r="G966" s="35"/>
      <c r="H966" s="33"/>
      <c r="I966" s="34"/>
      <c r="J966" s="35"/>
      <c r="K966" s="36"/>
      <c r="L966" s="37"/>
      <c r="M966" s="38"/>
      <c r="N966" s="39"/>
    </row>
    <row r="967" spans="1:14" ht="39.75" customHeight="1">
      <c r="A967" s="29">
        <f t="shared" si="3"/>
        <v>954</v>
      </c>
      <c r="B967" s="40"/>
      <c r="C967" s="41"/>
      <c r="D967" s="42"/>
      <c r="E967" s="43"/>
      <c r="F967" s="43"/>
      <c r="G967" s="43"/>
      <c r="H967" s="44"/>
      <c r="I967" s="45"/>
      <c r="J967" s="46"/>
      <c r="K967" s="47"/>
      <c r="L967" s="48"/>
      <c r="M967" s="49"/>
      <c r="N967" s="50"/>
    </row>
    <row r="968" spans="1:14" ht="39.75" customHeight="1">
      <c r="A968" s="29">
        <f t="shared" si="3"/>
        <v>955</v>
      </c>
      <c r="B968" s="30"/>
      <c r="C968" s="31"/>
      <c r="D968" s="32"/>
      <c r="E968" s="33"/>
      <c r="F968" s="34"/>
      <c r="G968" s="35"/>
      <c r="H968" s="33"/>
      <c r="I968" s="34"/>
      <c r="J968" s="35"/>
      <c r="K968" s="36"/>
      <c r="L968" s="37"/>
      <c r="M968" s="38"/>
      <c r="N968" s="39"/>
    </row>
    <row r="969" spans="1:14" ht="39.75" customHeight="1">
      <c r="A969" s="29">
        <f t="shared" si="3"/>
        <v>956</v>
      </c>
      <c r="B969" s="40"/>
      <c r="C969" s="41"/>
      <c r="D969" s="42"/>
      <c r="E969" s="43"/>
      <c r="F969" s="43"/>
      <c r="G969" s="43"/>
      <c r="H969" s="44"/>
      <c r="I969" s="45"/>
      <c r="J969" s="46"/>
      <c r="K969" s="47"/>
      <c r="L969" s="48"/>
      <c r="M969" s="49"/>
      <c r="N969" s="50"/>
    </row>
    <row r="970" spans="1:14" ht="39.75" customHeight="1">
      <c r="A970" s="29">
        <f t="shared" si="3"/>
        <v>957</v>
      </c>
      <c r="B970" s="30"/>
      <c r="C970" s="31"/>
      <c r="D970" s="32"/>
      <c r="E970" s="33"/>
      <c r="F970" s="34"/>
      <c r="G970" s="35"/>
      <c r="H970" s="33"/>
      <c r="I970" s="34"/>
      <c r="J970" s="35"/>
      <c r="K970" s="36"/>
      <c r="L970" s="37"/>
      <c r="M970" s="38"/>
      <c r="N970" s="39"/>
    </row>
    <row r="971" spans="1:14" ht="39.75" customHeight="1">
      <c r="A971" s="29">
        <f t="shared" si="3"/>
        <v>958</v>
      </c>
      <c r="B971" s="40"/>
      <c r="C971" s="41"/>
      <c r="D971" s="42"/>
      <c r="E971" s="43"/>
      <c r="F971" s="43"/>
      <c r="G971" s="43"/>
      <c r="H971" s="44"/>
      <c r="I971" s="45"/>
      <c r="J971" s="46"/>
      <c r="K971" s="47"/>
      <c r="L971" s="48"/>
      <c r="M971" s="49"/>
      <c r="N971" s="50"/>
    </row>
    <row r="972" spans="1:14" ht="39.75" customHeight="1">
      <c r="A972" s="29">
        <f t="shared" si="3"/>
        <v>959</v>
      </c>
      <c r="B972" s="30"/>
      <c r="C972" s="31"/>
      <c r="D972" s="32"/>
      <c r="E972" s="51"/>
      <c r="F972" s="51"/>
      <c r="G972" s="51"/>
      <c r="H972" s="33"/>
      <c r="I972" s="34"/>
      <c r="J972" s="35"/>
      <c r="K972" s="36"/>
      <c r="L972" s="37"/>
      <c r="M972" s="38"/>
      <c r="N972" s="39"/>
    </row>
    <row r="973" spans="1:14" ht="39.75" customHeight="1">
      <c r="A973" s="29">
        <f t="shared" si="3"/>
        <v>960</v>
      </c>
      <c r="B973" s="40"/>
      <c r="C973" s="41"/>
      <c r="D973" s="42"/>
      <c r="E973" s="43"/>
      <c r="F973" s="43"/>
      <c r="G973" s="43"/>
      <c r="H973" s="44"/>
      <c r="I973" s="45"/>
      <c r="J973" s="46"/>
      <c r="K973" s="47"/>
      <c r="L973" s="48"/>
      <c r="M973" s="49"/>
      <c r="N973" s="50"/>
    </row>
    <row r="974" spans="1:14" ht="39.75" customHeight="1">
      <c r="A974" s="29">
        <f t="shared" si="3"/>
        <v>961</v>
      </c>
      <c r="B974" s="30"/>
      <c r="C974" s="31"/>
      <c r="D974" s="32"/>
      <c r="E974" s="33"/>
      <c r="F974" s="34"/>
      <c r="G974" s="35"/>
      <c r="H974" s="33"/>
      <c r="I974" s="34"/>
      <c r="J974" s="35"/>
      <c r="K974" s="36"/>
      <c r="L974" s="37"/>
      <c r="M974" s="38"/>
      <c r="N974" s="39"/>
    </row>
    <row r="975" spans="1:14" ht="39.75" customHeight="1">
      <c r="A975" s="29">
        <f t="shared" si="3"/>
        <v>962</v>
      </c>
      <c r="B975" s="40"/>
      <c r="C975" s="41"/>
      <c r="D975" s="42"/>
      <c r="E975" s="43"/>
      <c r="F975" s="43"/>
      <c r="G975" s="43"/>
      <c r="H975" s="44"/>
      <c r="I975" s="45"/>
      <c r="J975" s="46"/>
      <c r="K975" s="47"/>
      <c r="L975" s="48"/>
      <c r="M975" s="49"/>
      <c r="N975" s="50"/>
    </row>
    <row r="976" spans="1:14" ht="39.75" customHeight="1">
      <c r="A976" s="29">
        <f t="shared" si="3"/>
        <v>963</v>
      </c>
      <c r="B976" s="30"/>
      <c r="C976" s="31"/>
      <c r="D976" s="32"/>
      <c r="E976" s="33"/>
      <c r="F976" s="34"/>
      <c r="G976" s="35"/>
      <c r="H976" s="33"/>
      <c r="I976" s="34"/>
      <c r="J976" s="35"/>
      <c r="K976" s="36"/>
      <c r="L976" s="37"/>
      <c r="M976" s="38"/>
      <c r="N976" s="39"/>
    </row>
    <row r="977" spans="1:14" ht="39.75" customHeight="1">
      <c r="A977" s="29">
        <f t="shared" si="3"/>
        <v>964</v>
      </c>
      <c r="B977" s="40"/>
      <c r="C977" s="41"/>
      <c r="D977" s="42"/>
      <c r="E977" s="43"/>
      <c r="F977" s="43"/>
      <c r="G977" s="43"/>
      <c r="H977" s="44"/>
      <c r="I977" s="45"/>
      <c r="J977" s="46"/>
      <c r="K977" s="47"/>
      <c r="L977" s="48"/>
      <c r="M977" s="49"/>
      <c r="N977" s="50"/>
    </row>
    <row r="978" spans="1:14" ht="39.75" customHeight="1">
      <c r="A978" s="29">
        <f t="shared" si="3"/>
        <v>965</v>
      </c>
      <c r="B978" s="30"/>
      <c r="C978" s="31"/>
      <c r="D978" s="32"/>
      <c r="E978" s="33"/>
      <c r="F978" s="34"/>
      <c r="G978" s="35"/>
      <c r="H978" s="33"/>
      <c r="I978" s="34"/>
      <c r="J978" s="35"/>
      <c r="K978" s="36"/>
      <c r="L978" s="37"/>
      <c r="M978" s="38"/>
      <c r="N978" s="39"/>
    </row>
    <row r="979" spans="1:14" ht="39.75" customHeight="1">
      <c r="A979" s="29">
        <f t="shared" si="3"/>
        <v>966</v>
      </c>
      <c r="B979" s="40"/>
      <c r="C979" s="41"/>
      <c r="D979" s="42"/>
      <c r="E979" s="43"/>
      <c r="F979" s="43"/>
      <c r="G979" s="43"/>
      <c r="H979" s="44"/>
      <c r="I979" s="45"/>
      <c r="J979" s="46"/>
      <c r="K979" s="47"/>
      <c r="L979" s="48"/>
      <c r="M979" s="49"/>
      <c r="N979" s="50"/>
    </row>
    <row r="980" spans="1:14" ht="39.75" customHeight="1">
      <c r="A980" s="29">
        <f t="shared" si="3"/>
        <v>967</v>
      </c>
      <c r="B980" s="30"/>
      <c r="C980" s="31"/>
      <c r="D980" s="32"/>
      <c r="E980" s="33"/>
      <c r="F980" s="34"/>
      <c r="G980" s="35"/>
      <c r="H980" s="33"/>
      <c r="I980" s="34"/>
      <c r="J980" s="35"/>
      <c r="K980" s="36"/>
      <c r="L980" s="37"/>
      <c r="M980" s="38"/>
      <c r="N980" s="39"/>
    </row>
    <row r="981" spans="1:14" ht="39.75" customHeight="1">
      <c r="A981" s="29">
        <f t="shared" si="3"/>
        <v>968</v>
      </c>
      <c r="B981" s="40"/>
      <c r="C981" s="41"/>
      <c r="D981" s="42"/>
      <c r="E981" s="43"/>
      <c r="F981" s="43"/>
      <c r="G981" s="43"/>
      <c r="H981" s="44"/>
      <c r="I981" s="45"/>
      <c r="J981" s="46"/>
      <c r="K981" s="47"/>
      <c r="L981" s="48"/>
      <c r="M981" s="49"/>
      <c r="N981" s="50"/>
    </row>
    <row r="982" spans="1:14" ht="39.75" customHeight="1">
      <c r="A982" s="29">
        <f t="shared" si="3"/>
        <v>969</v>
      </c>
      <c r="B982" s="30"/>
      <c r="C982" s="31"/>
      <c r="D982" s="32"/>
      <c r="E982" s="51"/>
      <c r="F982" s="51"/>
      <c r="G982" s="51"/>
      <c r="H982" s="33"/>
      <c r="I982" s="34"/>
      <c r="J982" s="35"/>
      <c r="K982" s="36"/>
      <c r="L982" s="37"/>
      <c r="M982" s="38"/>
      <c r="N982" s="39"/>
    </row>
    <row r="983" spans="1:14" ht="39.75" customHeight="1">
      <c r="A983" s="29">
        <f t="shared" si="3"/>
        <v>970</v>
      </c>
      <c r="B983" s="40"/>
      <c r="C983" s="41"/>
      <c r="D983" s="42"/>
      <c r="E983" s="43"/>
      <c r="F983" s="43"/>
      <c r="G983" s="43"/>
      <c r="H983" s="44"/>
      <c r="I983" s="45"/>
      <c r="J983" s="46"/>
      <c r="K983" s="47"/>
      <c r="L983" s="48"/>
      <c r="M983" s="49"/>
      <c r="N983" s="50"/>
    </row>
    <row r="984" spans="1:14" ht="39.75" customHeight="1">
      <c r="A984" s="29">
        <f t="shared" si="3"/>
        <v>971</v>
      </c>
      <c r="B984" s="30"/>
      <c r="C984" s="31"/>
      <c r="D984" s="32"/>
      <c r="E984" s="33"/>
      <c r="F984" s="34"/>
      <c r="G984" s="35"/>
      <c r="H984" s="33"/>
      <c r="I984" s="34"/>
      <c r="J984" s="35"/>
      <c r="K984" s="36"/>
      <c r="L984" s="37"/>
      <c r="M984" s="38"/>
      <c r="N984" s="39"/>
    </row>
    <row r="985" spans="1:14" ht="39.75" customHeight="1">
      <c r="A985" s="29">
        <f t="shared" si="3"/>
        <v>972</v>
      </c>
      <c r="B985" s="40"/>
      <c r="C985" s="41"/>
      <c r="D985" s="42"/>
      <c r="E985" s="43"/>
      <c r="F985" s="43"/>
      <c r="G985" s="43"/>
      <c r="H985" s="44"/>
      <c r="I985" s="45"/>
      <c r="J985" s="46"/>
      <c r="K985" s="47"/>
      <c r="L985" s="48"/>
      <c r="M985" s="49"/>
      <c r="N985" s="50"/>
    </row>
    <row r="986" spans="1:14" ht="39.75" customHeight="1">
      <c r="A986" s="29">
        <f t="shared" si="3"/>
        <v>973</v>
      </c>
      <c r="B986" s="30"/>
      <c r="C986" s="31"/>
      <c r="D986" s="32"/>
      <c r="E986" s="33"/>
      <c r="F986" s="34"/>
      <c r="G986" s="35"/>
      <c r="H986" s="33"/>
      <c r="I986" s="34"/>
      <c r="J986" s="35"/>
      <c r="K986" s="36"/>
      <c r="L986" s="37"/>
      <c r="M986" s="38"/>
      <c r="N986" s="39"/>
    </row>
    <row r="987" spans="1:14" ht="39.75" customHeight="1">
      <c r="A987" s="29">
        <f t="shared" si="3"/>
        <v>974</v>
      </c>
      <c r="B987" s="40"/>
      <c r="C987" s="41"/>
      <c r="D987" s="42"/>
      <c r="E987" s="43"/>
      <c r="F987" s="43"/>
      <c r="G987" s="43"/>
      <c r="H987" s="44"/>
      <c r="I987" s="45"/>
      <c r="J987" s="46"/>
      <c r="K987" s="47"/>
      <c r="L987" s="48"/>
      <c r="M987" s="49"/>
      <c r="N987" s="50"/>
    </row>
    <row r="988" spans="1:14" ht="39.75" customHeight="1">
      <c r="A988" s="29">
        <f t="shared" si="3"/>
        <v>975</v>
      </c>
      <c r="B988" s="30"/>
      <c r="C988" s="31"/>
      <c r="D988" s="32"/>
      <c r="E988" s="33"/>
      <c r="F988" s="34"/>
      <c r="G988" s="35"/>
      <c r="H988" s="33"/>
      <c r="I988" s="34"/>
      <c r="J988" s="35"/>
      <c r="K988" s="36"/>
      <c r="L988" s="37"/>
      <c r="M988" s="38"/>
      <c r="N988" s="39"/>
    </row>
    <row r="989" spans="1:14" ht="39.75" customHeight="1">
      <c r="A989" s="29">
        <f t="shared" si="3"/>
        <v>976</v>
      </c>
      <c r="B989" s="40"/>
      <c r="C989" s="41"/>
      <c r="D989" s="42"/>
      <c r="E989" s="43"/>
      <c r="F989" s="43"/>
      <c r="G989" s="43"/>
      <c r="H989" s="44"/>
      <c r="I989" s="45"/>
      <c r="J989" s="46"/>
      <c r="K989" s="47"/>
      <c r="L989" s="48"/>
      <c r="M989" s="49"/>
      <c r="N989" s="50"/>
    </row>
    <row r="990" spans="1:14" ht="39.75" customHeight="1">
      <c r="A990" s="29">
        <f t="shared" si="3"/>
        <v>977</v>
      </c>
      <c r="B990" s="30"/>
      <c r="C990" s="31"/>
      <c r="D990" s="32"/>
      <c r="E990" s="33"/>
      <c r="F990" s="34"/>
      <c r="G990" s="35"/>
      <c r="H990" s="33"/>
      <c r="I990" s="34"/>
      <c r="J990" s="35"/>
      <c r="K990" s="36"/>
      <c r="L990" s="37"/>
      <c r="M990" s="38"/>
      <c r="N990" s="39"/>
    </row>
    <row r="991" spans="1:14" ht="39.75" customHeight="1">
      <c r="A991" s="29">
        <f t="shared" si="3"/>
        <v>978</v>
      </c>
      <c r="B991" s="40"/>
      <c r="C991" s="41"/>
      <c r="D991" s="42"/>
      <c r="E991" s="43"/>
      <c r="F991" s="43"/>
      <c r="G991" s="43"/>
      <c r="H991" s="44"/>
      <c r="I991" s="45"/>
      <c r="J991" s="46"/>
      <c r="K991" s="47"/>
      <c r="L991" s="48"/>
      <c r="M991" s="49"/>
      <c r="N991" s="50"/>
    </row>
    <row r="992" spans="1:14" ht="39.75" customHeight="1">
      <c r="A992" s="29">
        <f t="shared" si="3"/>
        <v>979</v>
      </c>
      <c r="B992" s="30"/>
      <c r="C992" s="31"/>
      <c r="D992" s="32"/>
      <c r="E992" s="51"/>
      <c r="F992" s="51"/>
      <c r="G992" s="51"/>
      <c r="H992" s="33"/>
      <c r="I992" s="34"/>
      <c r="J992" s="35"/>
      <c r="K992" s="36"/>
      <c r="L992" s="37"/>
      <c r="M992" s="38"/>
      <c r="N992" s="39"/>
    </row>
    <row r="993" spans="1:14" ht="39.75" customHeight="1">
      <c r="A993" s="29">
        <f t="shared" si="3"/>
        <v>980</v>
      </c>
      <c r="B993" s="40"/>
      <c r="C993" s="41"/>
      <c r="D993" s="42"/>
      <c r="E993" s="43"/>
      <c r="F993" s="43"/>
      <c r="G993" s="43"/>
      <c r="H993" s="44"/>
      <c r="I993" s="45"/>
      <c r="J993" s="46"/>
      <c r="K993" s="47"/>
      <c r="L993" s="48"/>
      <c r="M993" s="49"/>
      <c r="N993" s="50"/>
    </row>
    <row r="994" spans="1:14" ht="39.75" customHeight="1">
      <c r="A994" s="29">
        <f t="shared" si="3"/>
        <v>981</v>
      </c>
      <c r="B994" s="30"/>
      <c r="C994" s="31"/>
      <c r="D994" s="32"/>
      <c r="E994" s="33"/>
      <c r="F994" s="34"/>
      <c r="G994" s="35"/>
      <c r="H994" s="33"/>
      <c r="I994" s="34"/>
      <c r="J994" s="35"/>
      <c r="K994" s="36"/>
      <c r="L994" s="37"/>
      <c r="M994" s="38"/>
      <c r="N994" s="39"/>
    </row>
    <row r="995" spans="1:14" ht="39.75" customHeight="1">
      <c r="A995" s="29">
        <f t="shared" si="3"/>
        <v>982</v>
      </c>
      <c r="B995" s="40"/>
      <c r="C995" s="41"/>
      <c r="D995" s="42"/>
      <c r="E995" s="43"/>
      <c r="F995" s="43"/>
      <c r="G995" s="43"/>
      <c r="H995" s="44"/>
      <c r="I995" s="45"/>
      <c r="J995" s="46"/>
      <c r="K995" s="47"/>
      <c r="L995" s="48"/>
      <c r="M995" s="49"/>
      <c r="N995" s="50"/>
    </row>
    <row r="996" spans="1:14" ht="39.75" customHeight="1">
      <c r="A996" s="29">
        <f t="shared" si="3"/>
        <v>983</v>
      </c>
      <c r="B996" s="30"/>
      <c r="C996" s="31"/>
      <c r="D996" s="32"/>
      <c r="E996" s="33"/>
      <c r="F996" s="34"/>
      <c r="G996" s="35"/>
      <c r="H996" s="33"/>
      <c r="I996" s="34"/>
      <c r="J996" s="35"/>
      <c r="K996" s="36"/>
      <c r="L996" s="37"/>
      <c r="M996" s="38"/>
      <c r="N996" s="39"/>
    </row>
    <row r="997" spans="1:14" ht="39.75" customHeight="1">
      <c r="A997" s="29">
        <f t="shared" si="3"/>
        <v>984</v>
      </c>
      <c r="B997" s="40"/>
      <c r="C997" s="41"/>
      <c r="D997" s="42"/>
      <c r="E997" s="43"/>
      <c r="F997" s="43"/>
      <c r="G997" s="43"/>
      <c r="H997" s="44"/>
      <c r="I997" s="45"/>
      <c r="J997" s="46"/>
      <c r="K997" s="47"/>
      <c r="L997" s="48"/>
      <c r="M997" s="49"/>
      <c r="N997" s="50"/>
    </row>
    <row r="998" spans="1:14" ht="39.75" customHeight="1">
      <c r="A998" s="29">
        <f t="shared" si="3"/>
        <v>985</v>
      </c>
      <c r="B998" s="30"/>
      <c r="C998" s="31"/>
      <c r="D998" s="32"/>
      <c r="E998" s="33"/>
      <c r="F998" s="34"/>
      <c r="G998" s="35"/>
      <c r="H998" s="33"/>
      <c r="I998" s="34"/>
      <c r="J998" s="35"/>
      <c r="K998" s="36"/>
      <c r="L998" s="37"/>
      <c r="M998" s="38"/>
      <c r="N998" s="39"/>
    </row>
    <row r="999" spans="1:14" ht="39.75" customHeight="1">
      <c r="A999" s="29">
        <f t="shared" si="3"/>
        <v>986</v>
      </c>
      <c r="B999" s="40"/>
      <c r="C999" s="41"/>
      <c r="D999" s="42"/>
      <c r="E999" s="43"/>
      <c r="F999" s="43"/>
      <c r="G999" s="43"/>
      <c r="H999" s="44"/>
      <c r="I999" s="45"/>
      <c r="J999" s="46"/>
      <c r="K999" s="47"/>
      <c r="L999" s="48"/>
      <c r="M999" s="49"/>
      <c r="N999" s="50"/>
    </row>
    <row r="1000" spans="1:14" ht="39.75" customHeight="1">
      <c r="A1000" s="29">
        <f t="shared" si="3"/>
        <v>987</v>
      </c>
      <c r="B1000" s="30"/>
      <c r="C1000" s="31"/>
      <c r="D1000" s="32"/>
      <c r="E1000" s="33"/>
      <c r="F1000" s="34"/>
      <c r="G1000" s="35"/>
      <c r="H1000" s="33"/>
      <c r="I1000" s="34"/>
      <c r="J1000" s="35"/>
      <c r="K1000" s="36"/>
      <c r="L1000" s="37"/>
      <c r="M1000" s="38"/>
      <c r="N1000" s="39"/>
    </row>
    <row r="1001" spans="1:14" ht="39.75" customHeight="1">
      <c r="A1001" s="29">
        <f t="shared" si="3"/>
        <v>988</v>
      </c>
      <c r="B1001" s="40"/>
      <c r="C1001" s="41"/>
      <c r="D1001" s="42"/>
      <c r="E1001" s="43"/>
      <c r="F1001" s="43"/>
      <c r="G1001" s="43"/>
      <c r="H1001" s="44"/>
      <c r="I1001" s="45"/>
      <c r="J1001" s="46"/>
      <c r="K1001" s="47"/>
      <c r="L1001" s="48"/>
      <c r="M1001" s="49"/>
      <c r="N1001" s="50"/>
    </row>
    <row r="1002" spans="1:14" ht="39.75" customHeight="1">
      <c r="A1002" s="29">
        <f t="shared" si="3"/>
        <v>989</v>
      </c>
      <c r="B1002" s="30"/>
      <c r="C1002" s="31"/>
      <c r="D1002" s="32"/>
      <c r="E1002" s="51"/>
      <c r="F1002" s="51"/>
      <c r="G1002" s="51"/>
      <c r="H1002" s="33"/>
      <c r="I1002" s="34"/>
      <c r="J1002" s="35"/>
      <c r="K1002" s="36"/>
      <c r="L1002" s="37"/>
      <c r="M1002" s="38"/>
      <c r="N1002" s="39"/>
    </row>
    <row r="1003" spans="1:14" ht="39.75" customHeight="1">
      <c r="A1003" s="29">
        <f t="shared" si="3"/>
        <v>990</v>
      </c>
      <c r="B1003" s="40"/>
      <c r="C1003" s="41"/>
      <c r="D1003" s="42"/>
      <c r="E1003" s="43"/>
      <c r="F1003" s="43"/>
      <c r="G1003" s="43"/>
      <c r="H1003" s="44"/>
      <c r="I1003" s="45"/>
      <c r="J1003" s="46"/>
      <c r="K1003" s="47"/>
      <c r="L1003" s="48"/>
      <c r="M1003" s="49"/>
      <c r="N1003" s="50"/>
    </row>
    <row r="1004" spans="1:14" ht="39.75" customHeight="1">
      <c r="A1004" s="29">
        <f t="shared" si="3"/>
        <v>991</v>
      </c>
      <c r="B1004" s="30"/>
      <c r="C1004" s="31"/>
      <c r="D1004" s="32"/>
      <c r="E1004" s="33"/>
      <c r="F1004" s="34"/>
      <c r="G1004" s="35"/>
      <c r="H1004" s="33"/>
      <c r="I1004" s="34"/>
      <c r="J1004" s="35"/>
      <c r="K1004" s="36"/>
      <c r="L1004" s="37"/>
      <c r="M1004" s="38"/>
      <c r="N1004" s="39"/>
    </row>
    <row r="1005" spans="1:14" ht="39.75" customHeight="1">
      <c r="A1005" s="29">
        <f t="shared" si="3"/>
        <v>992</v>
      </c>
      <c r="B1005" s="40"/>
      <c r="C1005" s="41"/>
      <c r="D1005" s="42"/>
      <c r="E1005" s="43"/>
      <c r="F1005" s="43"/>
      <c r="G1005" s="43"/>
      <c r="H1005" s="44"/>
      <c r="I1005" s="45"/>
      <c r="J1005" s="46"/>
      <c r="K1005" s="47"/>
      <c r="L1005" s="48"/>
      <c r="M1005" s="49"/>
      <c r="N1005" s="50"/>
    </row>
    <row r="1006" spans="1:14" ht="39.75" customHeight="1">
      <c r="A1006" s="29">
        <f t="shared" si="3"/>
        <v>993</v>
      </c>
      <c r="B1006" s="30"/>
      <c r="C1006" s="31"/>
      <c r="D1006" s="32"/>
      <c r="E1006" s="33"/>
      <c r="F1006" s="34"/>
      <c r="G1006" s="35"/>
      <c r="H1006" s="33"/>
      <c r="I1006" s="34"/>
      <c r="J1006" s="35"/>
      <c r="K1006" s="36"/>
      <c r="L1006" s="37"/>
      <c r="M1006" s="38"/>
      <c r="N1006" s="39"/>
    </row>
    <row r="1007" spans="1:14" ht="39.75" customHeight="1">
      <c r="A1007" s="29">
        <f t="shared" si="3"/>
        <v>994</v>
      </c>
      <c r="B1007" s="40"/>
      <c r="C1007" s="41"/>
      <c r="D1007" s="42"/>
      <c r="E1007" s="43"/>
      <c r="F1007" s="43"/>
      <c r="G1007" s="43"/>
      <c r="H1007" s="44"/>
      <c r="I1007" s="45"/>
      <c r="J1007" s="46"/>
      <c r="K1007" s="47"/>
      <c r="L1007" s="48"/>
      <c r="M1007" s="49"/>
      <c r="N1007" s="50"/>
    </row>
    <row r="1008" spans="1:14" ht="39.75" customHeight="1">
      <c r="A1008" s="29">
        <f t="shared" si="3"/>
        <v>995</v>
      </c>
      <c r="B1008" s="30"/>
      <c r="C1008" s="31"/>
      <c r="D1008" s="32"/>
      <c r="E1008" s="33"/>
      <c r="F1008" s="34"/>
      <c r="G1008" s="35"/>
      <c r="H1008" s="33"/>
      <c r="I1008" s="34"/>
      <c r="J1008" s="35"/>
      <c r="K1008" s="36"/>
      <c r="L1008" s="37"/>
      <c r="M1008" s="38"/>
      <c r="N1008" s="39"/>
    </row>
    <row r="1009" spans="1:14" ht="39.75" customHeight="1">
      <c r="A1009" s="29">
        <f t="shared" si="3"/>
        <v>996</v>
      </c>
      <c r="B1009" s="40"/>
      <c r="C1009" s="41"/>
      <c r="D1009" s="42"/>
      <c r="E1009" s="43"/>
      <c r="F1009" s="43"/>
      <c r="G1009" s="43"/>
      <c r="H1009" s="44"/>
      <c r="I1009" s="45"/>
      <c r="J1009" s="46"/>
      <c r="K1009" s="47"/>
      <c r="L1009" s="48"/>
      <c r="M1009" s="49"/>
      <c r="N1009" s="50"/>
    </row>
    <row r="1010" spans="1:14" ht="39.75" customHeight="1">
      <c r="A1010" s="29">
        <f t="shared" si="3"/>
        <v>997</v>
      </c>
      <c r="B1010" s="30"/>
      <c r="C1010" s="31"/>
      <c r="D1010" s="32"/>
      <c r="E1010" s="33"/>
      <c r="F1010" s="34"/>
      <c r="G1010" s="35"/>
      <c r="H1010" s="33"/>
      <c r="I1010" s="34"/>
      <c r="J1010" s="35"/>
      <c r="K1010" s="36"/>
      <c r="L1010" s="37"/>
      <c r="M1010" s="38"/>
      <c r="N1010" s="39"/>
    </row>
    <row r="1011" spans="1:14" ht="39.75" customHeight="1">
      <c r="A1011" s="29">
        <f t="shared" si="3"/>
        <v>998</v>
      </c>
      <c r="B1011" s="40"/>
      <c r="C1011" s="41"/>
      <c r="D1011" s="42"/>
      <c r="E1011" s="43"/>
      <c r="F1011" s="43"/>
      <c r="G1011" s="43"/>
      <c r="H1011" s="44"/>
      <c r="I1011" s="45"/>
      <c r="J1011" s="46"/>
      <c r="K1011" s="47"/>
      <c r="L1011" s="48"/>
      <c r="M1011" s="49"/>
      <c r="N1011" s="50"/>
    </row>
    <row r="1012" spans="1:14" ht="39.75" customHeight="1">
      <c r="A1012" s="29">
        <f t="shared" si="3"/>
        <v>999</v>
      </c>
      <c r="B1012" s="30"/>
      <c r="C1012" s="31"/>
      <c r="D1012" s="32"/>
      <c r="E1012" s="51"/>
      <c r="F1012" s="51"/>
      <c r="G1012" s="51"/>
      <c r="H1012" s="33"/>
      <c r="I1012" s="34"/>
      <c r="J1012" s="35"/>
      <c r="K1012" s="36"/>
      <c r="L1012" s="37"/>
      <c r="M1012" s="38"/>
      <c r="N1012" s="39"/>
    </row>
    <row r="1013" spans="1:14" ht="39.75" customHeight="1">
      <c r="A1013" s="29">
        <f t="shared" si="3"/>
        <v>1000</v>
      </c>
      <c r="B1013" s="40"/>
      <c r="C1013" s="41"/>
      <c r="D1013" s="42"/>
      <c r="E1013" s="43"/>
      <c r="F1013" s="43"/>
      <c r="G1013" s="43"/>
      <c r="H1013" s="44"/>
      <c r="I1013" s="45"/>
      <c r="J1013" s="46"/>
      <c r="K1013" s="47"/>
      <c r="L1013" s="48"/>
      <c r="M1013" s="49"/>
      <c r="N1013" s="50"/>
    </row>
  </sheetData>
  <mergeCells count="28">
    <mergeCell ref="A2:N2"/>
    <mergeCell ref="A3:E3"/>
    <mergeCell ref="G3:N3"/>
    <mergeCell ref="A4:N4"/>
    <mergeCell ref="A5:N5"/>
    <mergeCell ref="A10:C10"/>
    <mergeCell ref="D10:E10"/>
    <mergeCell ref="F10:G10"/>
    <mergeCell ref="H6:J6"/>
    <mergeCell ref="K6:N6"/>
    <mergeCell ref="A6:C6"/>
    <mergeCell ref="D6:G6"/>
    <mergeCell ref="A11:N11"/>
    <mergeCell ref="C12:D12"/>
    <mergeCell ref="E12:J12"/>
    <mergeCell ref="K12:N12"/>
    <mergeCell ref="A7:C7"/>
    <mergeCell ref="D7:G7"/>
    <mergeCell ref="H7:J7"/>
    <mergeCell ref="K7:N7"/>
    <mergeCell ref="D8:G9"/>
    <mergeCell ref="K8:N8"/>
    <mergeCell ref="K9:N9"/>
    <mergeCell ref="H8:J8"/>
    <mergeCell ref="H9:J9"/>
    <mergeCell ref="H10:J10"/>
    <mergeCell ref="K10:N10"/>
    <mergeCell ref="A8:C9"/>
  </mergeCells>
  <dataValidations count="1">
    <dataValidation type="decimal" allowBlank="1" showInputMessage="1" showErrorMessage="1" prompt="Use a number, do NOT use alphabet. " sqref="K14:K1013" xr:uid="{00000000-0002-0000-0100-000007000000}">
      <formula1>0</formula1>
      <formula2>150</formula2>
    </dataValidation>
  </dataValidations>
  <pageMargins left="0.7" right="0.7" top="0.75" bottom="0.75" header="0" footer="0"/>
  <pageSetup orientation="portrait"/>
  <extLst>
    <ext xmlns:x14="http://schemas.microsoft.com/office/spreadsheetml/2009/9/main" uri="{CCE6A557-97BC-4b89-ADB6-D9C93CAAB3DF}">
      <x14:dataValidations xmlns:xm="http://schemas.microsoft.com/office/excel/2006/main" count="14">
        <x14:dataValidation type="list" allowBlank="1" showInputMessage="1" showErrorMessage="1" prompt="Select an option from drop-down list for Region 4" xr:uid="{00000000-0002-0000-0100-000000000000}">
          <x14:formula1>
            <xm:f>'Drop Down Boxes'!$S$27:$S$39</xm:f>
          </x14:formula1>
          <xm:sqref>H14:H1013</xm:sqref>
        </x14:dataValidation>
        <x14:dataValidation type="list" allowBlank="1" showErrorMessage="1" xr:uid="{00000000-0002-0000-0100-000001000000}">
          <x14:formula1>
            <xm:f>'Drop Down Boxes'!$H$12:$H$20</xm:f>
          </x14:formula1>
          <xm:sqref>F3</xm:sqref>
        </x14:dataValidation>
        <x14:dataValidation type="list" allowBlank="1" showInputMessage="1" showErrorMessage="1" prompt="Select an option from drop-down list for Region 6" xr:uid="{00000000-0002-0000-0100-000002000000}">
          <x14:formula1>
            <xm:f>'Drop Down Boxes'!$U$27:$U$37</xm:f>
          </x14:formula1>
          <xm:sqref>J14:J1013</xm:sqref>
        </x14:dataValidation>
        <x14:dataValidation type="list" allowBlank="1" showInputMessage="1" showErrorMessage="1" prompt="Select an option from drop-down list for Region 3" xr:uid="{00000000-0002-0000-0100-000003000000}">
          <x14:formula1>
            <xm:f>'Drop Down Boxes'!$R$27:$R$34</xm:f>
          </x14:formula1>
          <xm:sqref>G14:G1013</xm:sqref>
        </x14:dataValidation>
        <x14:dataValidation type="list" allowBlank="1" showErrorMessage="1" xr:uid="{00000000-0002-0000-0100-000004000000}">
          <x14:formula1>
            <xm:f>'Drop Down Boxes'!$H$11:$H$20</xm:f>
          </x14:formula1>
          <xm:sqref>F10</xm:sqref>
        </x14:dataValidation>
        <x14:dataValidation type="list" allowBlank="1" showInputMessage="1" showErrorMessage="1" prompt="Select an option from drop-down list. " xr:uid="{00000000-0002-0000-0100-000005000000}">
          <x14:formula1>
            <xm:f>'Drop Down Boxes'!$J$33:$J$34</xm:f>
          </x14:formula1>
          <xm:sqref>N14:N1013</xm:sqref>
        </x14:dataValidation>
        <x14:dataValidation type="list" allowBlank="1" showInputMessage="1" showErrorMessage="1" prompt="Select an option from drop-down list" xr:uid="{00000000-0002-0000-0100-000006000000}">
          <x14:formula1>
            <xm:f>'Drop Down Boxes'!$D$69:$D$80</xm:f>
          </x14:formula1>
          <xm:sqref>B14:B1013</xm:sqref>
        </x14:dataValidation>
        <x14:dataValidation type="list" allowBlank="1" showErrorMessage="1" xr:uid="{00000000-0002-0000-0100-000008000000}">
          <x14:formula1>
            <xm:f>'Drop Down Boxes'!$N$28:$N$39</xm:f>
          </x14:formula1>
          <xm:sqref>D10</xm:sqref>
        </x14:dataValidation>
        <x14:dataValidation type="list" allowBlank="1" showInputMessage="1" showErrorMessage="1" prompt="Select an option from drop-down list for Region 1 " xr:uid="{00000000-0002-0000-0100-000009000000}">
          <x14:formula1>
            <xm:f>'Drop Down Boxes'!$P$27:$P$31</xm:f>
          </x14:formula1>
          <xm:sqref>E14:E1013</xm:sqref>
        </x14:dataValidation>
        <x14:dataValidation type="list" allowBlank="1" showInputMessage="1" showErrorMessage="1" prompt="Select an option from drop-down list. " xr:uid="{00000000-0002-0000-0100-00000A000000}">
          <x14:formula1>
            <xm:f>'Drop Down Boxes'!$L$38:$L$40</xm:f>
          </x14:formula1>
          <xm:sqref>M14:M1013</xm:sqref>
        </x14:dataValidation>
        <x14:dataValidation type="list" allowBlank="1" showInputMessage="1" showErrorMessage="1" prompt="Select an option from drop-down list" xr:uid="{00000000-0002-0000-0100-00000B000000}">
          <x14:formula1>
            <xm:f>'Drop Down Boxes'!$AC$29:$AC$35</xm:f>
          </x14:formula1>
          <xm:sqref>L14:L1013</xm:sqref>
        </x14:dataValidation>
        <x14:dataValidation type="list" allowBlank="1" showInputMessage="1" showErrorMessage="1" prompt="Select an option from drop-down list." xr:uid="{00000000-0002-0000-0100-00000C000000}">
          <x14:formula1>
            <xm:f>'Drop Down Boxes'!$J$29:$J$30</xm:f>
          </x14:formula1>
          <xm:sqref>D14:D1013</xm:sqref>
        </x14:dataValidation>
        <x14:dataValidation type="list" allowBlank="1" showInputMessage="1" showErrorMessage="1" prompt="Select an option from drop-down list for Region 5" xr:uid="{00000000-0002-0000-0100-00000D000000}">
          <x14:formula1>
            <xm:f>'Drop Down Boxes'!$T$27:$T$36</xm:f>
          </x14:formula1>
          <xm:sqref>I14:I1013</xm:sqref>
        </x14:dataValidation>
        <x14:dataValidation type="list" allowBlank="1" showInputMessage="1" showErrorMessage="1" prompt="Select an option from drop-down list for Region 2" xr:uid="{00000000-0002-0000-0100-00000E000000}">
          <x14:formula1>
            <xm:f>'Drop Down Boxes'!$Q$27:$Q$34</xm:f>
          </x14:formula1>
          <xm:sqref>F14:F1013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74806"/>
  </sheetPr>
  <dimension ref="A1:AL1013"/>
  <sheetViews>
    <sheetView workbookViewId="0">
      <pane ySplit="1" topLeftCell="A2" activePane="bottomLeft" state="frozen"/>
      <selection pane="bottomLeft" activeCell="A3" sqref="A3:F3"/>
    </sheetView>
  </sheetViews>
  <sheetFormatPr defaultColWidth="14.42578125" defaultRowHeight="15" customHeight="1"/>
  <cols>
    <col min="1" max="1" width="9.7109375" customWidth="1"/>
    <col min="2" max="2" width="19" customWidth="1"/>
    <col min="3" max="3" width="20.7109375" customWidth="1"/>
    <col min="4" max="4" width="21.42578125" customWidth="1"/>
    <col min="5" max="5" width="20.5703125" customWidth="1"/>
    <col min="6" max="6" width="11.7109375" customWidth="1"/>
    <col min="7" max="7" width="19.28515625" customWidth="1"/>
    <col min="8" max="8" width="15.5703125" customWidth="1"/>
    <col min="9" max="9" width="14.28515625" customWidth="1"/>
    <col min="10" max="10" width="17.7109375" customWidth="1"/>
    <col min="11" max="15" width="15.7109375" customWidth="1"/>
    <col min="16" max="16" width="47" customWidth="1"/>
    <col min="17" max="17" width="9.140625" hidden="1" customWidth="1"/>
    <col min="18" max="18" width="11.7109375" hidden="1" customWidth="1"/>
    <col min="19" max="19" width="14.7109375" hidden="1" customWidth="1"/>
    <col min="20" max="24" width="9.140625" hidden="1" customWidth="1"/>
    <col min="25" max="30" width="10.7109375" hidden="1" customWidth="1"/>
    <col min="31" max="33" width="8.7109375" hidden="1" customWidth="1"/>
    <col min="34" max="34" width="29.42578125" customWidth="1"/>
    <col min="35" max="35" width="24.42578125" customWidth="1"/>
    <col min="36" max="36" width="14" customWidth="1"/>
    <col min="37" max="37" width="19.7109375" customWidth="1"/>
    <col min="38" max="38" width="8.7109375" customWidth="1"/>
  </cols>
  <sheetData>
    <row r="1" spans="1:38" ht="60" customHeight="1">
      <c r="A1" s="52" t="s">
        <v>123</v>
      </c>
      <c r="B1" s="53" t="s">
        <v>124</v>
      </c>
      <c r="C1" s="54" t="s">
        <v>125</v>
      </c>
      <c r="D1" s="55" t="s">
        <v>162</v>
      </c>
      <c r="E1" s="56" t="s">
        <v>163</v>
      </c>
      <c r="F1" s="57" t="s">
        <v>164</v>
      </c>
      <c r="G1" s="58" t="s">
        <v>165</v>
      </c>
      <c r="H1" s="59" t="s">
        <v>166</v>
      </c>
      <c r="I1" s="60" t="s">
        <v>167</v>
      </c>
      <c r="J1" s="61" t="s">
        <v>168</v>
      </c>
      <c r="K1" s="62" t="s">
        <v>169</v>
      </c>
      <c r="L1" s="63" t="s">
        <v>170</v>
      </c>
      <c r="M1" s="64" t="s">
        <v>171</v>
      </c>
      <c r="N1" s="17" t="s">
        <v>172</v>
      </c>
      <c r="O1" s="65" t="s">
        <v>173</v>
      </c>
      <c r="P1" s="66" t="s">
        <v>174</v>
      </c>
      <c r="AH1" s="339" t="s">
        <v>175</v>
      </c>
      <c r="AI1" s="259"/>
      <c r="AJ1" s="259"/>
      <c r="AK1" s="259"/>
      <c r="AL1" s="260"/>
    </row>
    <row r="2" spans="1:38" ht="19.5" customHeight="1">
      <c r="A2" s="301" t="str">
        <f>'Initial Info Client Demographic'!A2</f>
        <v xml:space="preserve">WV Bureau for Behavioral Health  - Family and Community Support Program </v>
      </c>
      <c r="B2" s="262"/>
      <c r="C2" s="262"/>
      <c r="D2" s="262"/>
      <c r="E2" s="262"/>
      <c r="F2" s="262"/>
      <c r="G2" s="262"/>
      <c r="H2" s="262"/>
      <c r="I2" s="262"/>
      <c r="J2" s="262"/>
      <c r="K2" s="262"/>
      <c r="L2" s="262"/>
      <c r="M2" s="262"/>
      <c r="N2" s="262"/>
      <c r="O2" s="262"/>
      <c r="P2" s="262"/>
      <c r="Q2" s="262"/>
      <c r="R2" s="262"/>
      <c r="S2" s="302"/>
      <c r="AH2" s="340" t="s">
        <v>176</v>
      </c>
      <c r="AI2" s="245"/>
      <c r="AJ2" s="245"/>
      <c r="AK2" s="245"/>
      <c r="AL2" s="246"/>
    </row>
    <row r="3" spans="1:38" ht="19.5" customHeight="1">
      <c r="A3" s="303" t="str">
        <f>'Initial Info Client Demographic'!A3</f>
        <v>Fiscal Year</v>
      </c>
      <c r="B3" s="256"/>
      <c r="C3" s="256"/>
      <c r="D3" s="256"/>
      <c r="E3" s="256"/>
      <c r="F3" s="305"/>
      <c r="G3" s="25">
        <f>'Initial Info Client Demographic'!F3</f>
        <v>2026</v>
      </c>
      <c r="H3" s="67" t="str">
        <f>'Initial Info Client Demographic'!G3</f>
        <v>(July 1st - June 30th)  V  2022 06 30</v>
      </c>
      <c r="I3" s="67"/>
      <c r="J3" s="67"/>
      <c r="K3" s="67"/>
      <c r="L3" s="67"/>
      <c r="M3" s="67"/>
      <c r="N3" s="68"/>
      <c r="O3" s="69"/>
      <c r="P3" s="69"/>
      <c r="Q3" s="69"/>
      <c r="R3" s="69"/>
      <c r="S3" s="70"/>
      <c r="AH3" s="341" t="s">
        <v>177</v>
      </c>
      <c r="AI3" s="293"/>
      <c r="AJ3" s="293"/>
      <c r="AK3" s="293"/>
      <c r="AL3" s="316"/>
    </row>
    <row r="4" spans="1:38" ht="19.5" customHeight="1">
      <c r="A4" s="306" t="str">
        <f>'Initial Info Client Demographic'!A4</f>
        <v xml:space="preserve"> return electronically via -email to BBHReporting@wv.gov by the 25th day of the following month</v>
      </c>
      <c r="B4" s="259"/>
      <c r="C4" s="259"/>
      <c r="D4" s="259"/>
      <c r="E4" s="259"/>
      <c r="F4" s="259"/>
      <c r="G4" s="259"/>
      <c r="H4" s="259"/>
      <c r="I4" s="259"/>
      <c r="J4" s="259"/>
      <c r="K4" s="259"/>
      <c r="L4" s="259"/>
      <c r="M4" s="259"/>
      <c r="N4" s="259"/>
      <c r="O4" s="259"/>
      <c r="P4" s="259"/>
      <c r="Q4" s="259"/>
      <c r="R4" s="259"/>
      <c r="S4" s="307"/>
      <c r="AH4" s="342"/>
      <c r="AI4" s="343"/>
      <c r="AJ4" s="343"/>
      <c r="AK4" s="343"/>
      <c r="AL4" s="344"/>
    </row>
    <row r="5" spans="1:38" ht="30" customHeight="1">
      <c r="A5" s="337" t="s">
        <v>178</v>
      </c>
      <c r="B5" s="262"/>
      <c r="C5" s="262"/>
      <c r="D5" s="262"/>
      <c r="E5" s="262"/>
      <c r="F5" s="262"/>
      <c r="G5" s="262"/>
      <c r="H5" s="262"/>
      <c r="I5" s="262"/>
      <c r="J5" s="262"/>
      <c r="K5" s="262"/>
      <c r="L5" s="262"/>
      <c r="M5" s="262"/>
      <c r="N5" s="262"/>
      <c r="O5" s="262"/>
      <c r="P5" s="262"/>
      <c r="Q5" s="262"/>
      <c r="R5" s="262"/>
      <c r="S5" s="302"/>
      <c r="AH5" s="325" t="s">
        <v>179</v>
      </c>
      <c r="AI5" s="312"/>
      <c r="AJ5" s="326"/>
      <c r="AK5" s="327"/>
      <c r="AL5" s="328"/>
    </row>
    <row r="6" spans="1:38" ht="19.5" customHeight="1">
      <c r="A6" s="338" t="s">
        <v>180</v>
      </c>
      <c r="B6" s="245"/>
      <c r="C6" s="245"/>
      <c r="D6" s="248"/>
      <c r="E6" s="289" t="str">
        <f>'Initial Info Client Demographic'!D6</f>
        <v xml:space="preserve">Family and Community Support Program </v>
      </c>
      <c r="F6" s="245"/>
      <c r="G6" s="245"/>
      <c r="H6" s="248"/>
      <c r="I6" s="314" t="s">
        <v>143</v>
      </c>
      <c r="J6" s="245"/>
      <c r="K6" s="245"/>
      <c r="L6" s="248"/>
      <c r="M6" s="291" t="str">
        <f>'Initial Info Client Demographic'!K6</f>
        <v>Formal Name listed on the Grant</v>
      </c>
      <c r="N6" s="245"/>
      <c r="O6" s="245"/>
      <c r="P6" s="245"/>
      <c r="Q6" s="245"/>
      <c r="R6" s="245"/>
      <c r="S6" s="248"/>
      <c r="AH6" s="329" t="s">
        <v>181</v>
      </c>
      <c r="AI6" s="245"/>
      <c r="AJ6" s="248"/>
      <c r="AK6" s="330"/>
      <c r="AL6" s="331"/>
    </row>
    <row r="7" spans="1:38" ht="19.5" customHeight="1">
      <c r="A7" s="338" t="s">
        <v>182</v>
      </c>
      <c r="B7" s="245"/>
      <c r="C7" s="245"/>
      <c r="D7" s="248"/>
      <c r="E7" s="289" t="str">
        <f>'Initial Info Client Demographic'!D7</f>
        <v xml:space="preserve">Region </v>
      </c>
      <c r="F7" s="245"/>
      <c r="G7" s="245"/>
      <c r="H7" s="248"/>
      <c r="I7" s="314" t="s">
        <v>147</v>
      </c>
      <c r="J7" s="245"/>
      <c r="K7" s="245"/>
      <c r="L7" s="248"/>
      <c r="M7" s="291" t="str">
        <f>'Initial Info Client Demographic'!K7</f>
        <v>xx</v>
      </c>
      <c r="N7" s="245"/>
      <c r="O7" s="245"/>
      <c r="P7" s="245"/>
      <c r="Q7" s="245"/>
      <c r="R7" s="245"/>
      <c r="S7" s="248"/>
      <c r="AH7" s="332" t="s">
        <v>183</v>
      </c>
      <c r="AI7" s="333"/>
      <c r="AJ7" s="334"/>
      <c r="AK7" s="335">
        <f>SUM(AK5:AK6)</f>
        <v>0</v>
      </c>
      <c r="AL7" s="336"/>
    </row>
    <row r="8" spans="1:38" ht="19.5" customHeight="1">
      <c r="A8" s="320" t="s">
        <v>149</v>
      </c>
      <c r="B8" s="293"/>
      <c r="C8" s="293"/>
      <c r="D8" s="294"/>
      <c r="E8" s="292" t="str">
        <f>'Initial Info Client Demographic'!D8</f>
        <v>123 Anywhere Street. Anywhere, WV 00000</v>
      </c>
      <c r="F8" s="293"/>
      <c r="G8" s="293"/>
      <c r="H8" s="294"/>
      <c r="I8" s="314" t="s">
        <v>151</v>
      </c>
      <c r="J8" s="245"/>
      <c r="K8" s="245"/>
      <c r="L8" s="248"/>
      <c r="M8" s="291" t="str">
        <f>'Initial Info Client Demographic'!K8</f>
        <v>xxx</v>
      </c>
      <c r="N8" s="245"/>
      <c r="O8" s="245"/>
      <c r="P8" s="245"/>
      <c r="Q8" s="245"/>
      <c r="R8" s="245"/>
      <c r="S8" s="248"/>
      <c r="AH8" s="311" t="s">
        <v>184</v>
      </c>
      <c r="AI8" s="312"/>
      <c r="AJ8" s="312"/>
      <c r="AK8" s="312"/>
      <c r="AL8" s="313"/>
    </row>
    <row r="9" spans="1:38" ht="19.5" customHeight="1">
      <c r="A9" s="295"/>
      <c r="B9" s="296"/>
      <c r="C9" s="296"/>
      <c r="D9" s="297"/>
      <c r="E9" s="295"/>
      <c r="F9" s="296"/>
      <c r="G9" s="296"/>
      <c r="H9" s="297"/>
      <c r="I9" s="314" t="s">
        <v>185</v>
      </c>
      <c r="J9" s="245"/>
      <c r="K9" s="245"/>
      <c r="L9" s="248"/>
      <c r="M9" s="291" t="str">
        <f>'Initial Info Client Demographic'!K9</f>
        <v>G22</v>
      </c>
      <c r="N9" s="245"/>
      <c r="O9" s="245"/>
      <c r="P9" s="245"/>
      <c r="Q9" s="245"/>
      <c r="R9" s="245"/>
      <c r="S9" s="248"/>
      <c r="AH9" s="322" t="s">
        <v>186</v>
      </c>
      <c r="AI9" s="316"/>
      <c r="AJ9" s="349" t="s">
        <v>187</v>
      </c>
      <c r="AK9" s="322" t="s">
        <v>188</v>
      </c>
      <c r="AL9" s="316"/>
    </row>
    <row r="10" spans="1:38" ht="19.5" customHeight="1">
      <c r="A10" s="321" t="s">
        <v>155</v>
      </c>
      <c r="B10" s="245"/>
      <c r="C10" s="245"/>
      <c r="D10" s="248"/>
      <c r="E10" s="300" t="str">
        <f>'Initial Info Client Demographic'!D10</f>
        <v>July</v>
      </c>
      <c r="F10" s="248"/>
      <c r="G10" s="300">
        <f>'Initial Info Client Demographic'!F10</f>
        <v>2025</v>
      </c>
      <c r="H10" s="248"/>
      <c r="I10" s="314" t="s">
        <v>189</v>
      </c>
      <c r="J10" s="245"/>
      <c r="K10" s="245"/>
      <c r="L10" s="248"/>
      <c r="M10" s="291">
        <f>'Initial Info Client Demographic'!K10</f>
        <v>10000308</v>
      </c>
      <c r="N10" s="245"/>
      <c r="O10" s="245"/>
      <c r="P10" s="245"/>
      <c r="Q10" s="245"/>
      <c r="R10" s="245"/>
      <c r="S10" s="248"/>
      <c r="AH10" s="323"/>
      <c r="AI10" s="324"/>
      <c r="AJ10" s="350"/>
      <c r="AK10" s="323"/>
      <c r="AL10" s="324"/>
    </row>
    <row r="11" spans="1:38" ht="39.75" customHeight="1">
      <c r="A11" s="315" t="s">
        <v>190</v>
      </c>
      <c r="B11" s="293"/>
      <c r="C11" s="293"/>
      <c r="D11" s="293"/>
      <c r="E11" s="293"/>
      <c r="F11" s="293"/>
      <c r="G11" s="293"/>
      <c r="H11" s="293"/>
      <c r="I11" s="293"/>
      <c r="J11" s="293"/>
      <c r="K11" s="293"/>
      <c r="L11" s="293"/>
      <c r="M11" s="293"/>
      <c r="N11" s="293"/>
      <c r="O11" s="293"/>
      <c r="P11" s="316"/>
      <c r="AH11" s="351" t="s">
        <v>191</v>
      </c>
      <c r="AI11" s="248"/>
      <c r="AJ11" s="71" t="s">
        <v>192</v>
      </c>
      <c r="AK11" s="351" t="s">
        <v>192</v>
      </c>
      <c r="AL11" s="248"/>
    </row>
    <row r="12" spans="1:38" ht="30" customHeight="1">
      <c r="A12" s="317"/>
      <c r="B12" s="318"/>
      <c r="C12" s="318"/>
      <c r="D12" s="318"/>
      <c r="E12" s="318"/>
      <c r="F12" s="318"/>
      <c r="G12" s="318"/>
      <c r="H12" s="318"/>
      <c r="I12" s="318"/>
      <c r="J12" s="318"/>
      <c r="K12" s="318"/>
      <c r="L12" s="318"/>
      <c r="M12" s="318"/>
      <c r="N12" s="318"/>
      <c r="O12" s="318"/>
      <c r="P12" s="319"/>
      <c r="T12" s="72" t="s">
        <v>193</v>
      </c>
      <c r="U12" s="72" t="s">
        <v>194</v>
      </c>
      <c r="V12" s="72" t="s">
        <v>195</v>
      </c>
      <c r="W12" s="72" t="s">
        <v>196</v>
      </c>
      <c r="X12" s="72" t="s">
        <v>197</v>
      </c>
      <c r="Y12" s="72" t="s">
        <v>193</v>
      </c>
      <c r="Z12" s="72" t="s">
        <v>194</v>
      </c>
      <c r="AA12" s="72" t="s">
        <v>195</v>
      </c>
      <c r="AB12" s="72" t="s">
        <v>196</v>
      </c>
      <c r="AC12" s="72" t="s">
        <v>197</v>
      </c>
      <c r="AD12" s="72" t="s">
        <v>198</v>
      </c>
      <c r="AH12" s="309" t="s">
        <v>53</v>
      </c>
      <c r="AI12" s="248"/>
      <c r="AJ12" s="73">
        <f>COUNTIFS('Flex Funds offered during FY'!E14:E1975,"Adaptive Equipment")</f>
        <v>0</v>
      </c>
      <c r="AK12" s="310">
        <f>SUMIFS('Flex Funds offered during FY'!O14:O1975,'Flex Funds offered during FY'!E14:E1975,"Adaptive Equipment")</f>
        <v>0</v>
      </c>
      <c r="AL12" s="248"/>
    </row>
    <row r="13" spans="1:38" ht="60" customHeight="1">
      <c r="A13" s="14" t="s">
        <v>123</v>
      </c>
      <c r="B13" s="53" t="s">
        <v>124</v>
      </c>
      <c r="C13" s="54" t="s">
        <v>125</v>
      </c>
      <c r="D13" s="74" t="s">
        <v>162</v>
      </c>
      <c r="E13" s="75" t="s">
        <v>163</v>
      </c>
      <c r="F13" s="76" t="s">
        <v>199</v>
      </c>
      <c r="G13" s="58" t="s">
        <v>200</v>
      </c>
      <c r="H13" s="77" t="s">
        <v>166</v>
      </c>
      <c r="I13" s="60" t="s">
        <v>167</v>
      </c>
      <c r="J13" s="61" t="s">
        <v>168</v>
      </c>
      <c r="K13" s="62" t="s">
        <v>201</v>
      </c>
      <c r="L13" s="78" t="s">
        <v>170</v>
      </c>
      <c r="M13" s="64" t="s">
        <v>202</v>
      </c>
      <c r="N13" s="79" t="s">
        <v>172</v>
      </c>
      <c r="O13" s="65" t="s">
        <v>173</v>
      </c>
      <c r="P13" s="80" t="s">
        <v>174</v>
      </c>
      <c r="R13" s="11" t="s">
        <v>126</v>
      </c>
      <c r="T13" s="18" t="s">
        <v>127</v>
      </c>
      <c r="U13" s="19" t="s">
        <v>128</v>
      </c>
      <c r="V13" s="20" t="s">
        <v>129</v>
      </c>
      <c r="W13" s="18" t="s">
        <v>130</v>
      </c>
      <c r="X13" s="19" t="s">
        <v>131</v>
      </c>
      <c r="Y13" s="20" t="s">
        <v>127</v>
      </c>
      <c r="Z13" s="20" t="s">
        <v>127</v>
      </c>
      <c r="AA13" s="20" t="s">
        <v>127</v>
      </c>
      <c r="AB13" s="20" t="s">
        <v>127</v>
      </c>
      <c r="AC13" s="20" t="s">
        <v>127</v>
      </c>
      <c r="AD13" s="20" t="s">
        <v>127</v>
      </c>
      <c r="AH13" s="309" t="s">
        <v>55</v>
      </c>
      <c r="AI13" s="248"/>
      <c r="AJ13" s="81">
        <f>COUNTIFS('Flex Funds offered during FY'!E14:E1975,"Attendant Care")</f>
        <v>0</v>
      </c>
      <c r="AK13" s="310">
        <f>SUMIFS('Flex Funds offered during FY'!O14:O1975,'Flex Funds offered during FY'!E14:E1975,"Attendant Care")</f>
        <v>0</v>
      </c>
      <c r="AL13" s="248"/>
    </row>
    <row r="14" spans="1:38" ht="49.5" customHeight="1">
      <c r="A14" s="29">
        <f t="shared" ref="A14:A268" si="0">ROW(A1)</f>
        <v>1</v>
      </c>
      <c r="B14" s="82">
        <f>'Initial Info Client Demographic'!B14</f>
        <v>0</v>
      </c>
      <c r="C14" s="83">
        <f>'Initial Info Client Demographic'!C14</f>
        <v>0</v>
      </c>
      <c r="D14" s="84"/>
      <c r="E14" s="85"/>
      <c r="F14" s="86"/>
      <c r="G14" s="87"/>
      <c r="H14" s="88"/>
      <c r="I14" s="89"/>
      <c r="J14" s="90"/>
      <c r="K14" s="91"/>
      <c r="L14" s="92"/>
      <c r="M14" s="93">
        <f t="shared" ref="M14:M268" si="1">G14-I14-K14+L14</f>
        <v>0</v>
      </c>
      <c r="N14" s="32"/>
      <c r="O14" s="94">
        <f t="shared" ref="O14:O268" si="2">IF(OR(D14= "Autism Spectrum Disorder", D14="Intellectual Disability", D14="Developmental Delay", D14="Cerebral Palsy", D14="Traumatic Brain Injury",D14="Hearing Impaired", D14="Visually Impaired", D14="Downs Syndrome", D14="Other Developmental Disability"),M14,0)</f>
        <v>0</v>
      </c>
      <c r="P14" s="95" t="s">
        <v>148</v>
      </c>
      <c r="R14" s="96">
        <f>'Initial Info Client Demographic'!D14</f>
        <v>0</v>
      </c>
      <c r="T14" s="33">
        <f>'Initial Info Client Demographic'!E14</f>
        <v>0</v>
      </c>
      <c r="U14" s="34">
        <f>'Initial Info Client Demographic'!F14</f>
        <v>0</v>
      </c>
      <c r="V14" s="35">
        <f>'Initial Info Client Demographic'!G14</f>
        <v>0</v>
      </c>
      <c r="W14" s="33">
        <f>'Initial Info Client Demographic'!H14</f>
        <v>0</v>
      </c>
      <c r="X14" s="34">
        <f>'Initial Info Client Demographic'!I14</f>
        <v>0</v>
      </c>
      <c r="Y14" s="35">
        <f>'Initial Info Client Demographic'!E14</f>
        <v>0</v>
      </c>
      <c r="Z14" s="35">
        <f>'Initial Info Client Demographic'!F14</f>
        <v>0</v>
      </c>
      <c r="AA14" s="35">
        <f>'Initial Info Client Demographic'!G14</f>
        <v>0</v>
      </c>
      <c r="AB14" s="35">
        <f>'Initial Info Client Demographic'!H14</f>
        <v>0</v>
      </c>
      <c r="AC14" s="35">
        <f>'Initial Info Client Demographic'!I14</f>
        <v>0</v>
      </c>
      <c r="AD14" s="35">
        <f>'Initial Info Client Demographic'!J14</f>
        <v>0</v>
      </c>
      <c r="AH14" s="309" t="s">
        <v>57</v>
      </c>
      <c r="AI14" s="248"/>
      <c r="AJ14" s="81">
        <f>COUNTIFS('Flex Funds offered during FY'!E14:E1975,"Environmental Accessibility")</f>
        <v>0</v>
      </c>
      <c r="AK14" s="310">
        <f>SUMIFS('Flex Funds offered during FY'!O14:O1975,'Flex Funds offered during FY'!E14:E1975,"Environmental Accessibility")</f>
        <v>0</v>
      </c>
      <c r="AL14" s="248"/>
    </row>
    <row r="15" spans="1:38" ht="49.5" customHeight="1">
      <c r="A15" s="29">
        <f t="shared" si="0"/>
        <v>2</v>
      </c>
      <c r="B15" s="97">
        <f>'Initial Info Client Demographic'!B15</f>
        <v>0</v>
      </c>
      <c r="C15" s="98">
        <f>'Initial Info Client Demographic'!C15</f>
        <v>0</v>
      </c>
      <c r="D15" s="99"/>
      <c r="E15" s="100"/>
      <c r="F15" s="101"/>
      <c r="G15" s="87"/>
      <c r="H15" s="88"/>
      <c r="I15" s="102"/>
      <c r="J15" s="103"/>
      <c r="K15" s="104"/>
      <c r="L15" s="105"/>
      <c r="M15" s="93">
        <f t="shared" si="1"/>
        <v>0</v>
      </c>
      <c r="N15" s="42"/>
      <c r="O15" s="106">
        <f t="shared" si="2"/>
        <v>0</v>
      </c>
      <c r="P15" s="95" t="s">
        <v>203</v>
      </c>
      <c r="R15" s="96">
        <f>'Initial Info Client Demographic'!D15</f>
        <v>0</v>
      </c>
      <c r="T15" s="33">
        <f>'Initial Info Client Demographic'!E15</f>
        <v>0</v>
      </c>
      <c r="U15" s="34">
        <f>'Initial Info Client Demographic'!F15</f>
        <v>0</v>
      </c>
      <c r="V15" s="35">
        <f>'Initial Info Client Demographic'!G15</f>
        <v>0</v>
      </c>
      <c r="W15" s="33">
        <f>'Initial Info Client Demographic'!H15</f>
        <v>0</v>
      </c>
      <c r="X15" s="34">
        <f>'Initial Info Client Demographic'!I15</f>
        <v>0</v>
      </c>
      <c r="Y15" s="35">
        <f>'Initial Info Client Demographic'!E15</f>
        <v>0</v>
      </c>
      <c r="Z15" s="35">
        <f>'Initial Info Client Demographic'!F15</f>
        <v>0</v>
      </c>
      <c r="AA15" s="35">
        <f>'Initial Info Client Demographic'!G15</f>
        <v>0</v>
      </c>
      <c r="AB15" s="35">
        <f>'Initial Info Client Demographic'!H15</f>
        <v>0</v>
      </c>
      <c r="AC15" s="35">
        <f>'Initial Info Client Demographic'!I15</f>
        <v>0</v>
      </c>
      <c r="AD15" s="35">
        <f>'Initial Info Client Demographic'!J15</f>
        <v>0</v>
      </c>
      <c r="AH15" s="309" t="s">
        <v>59</v>
      </c>
      <c r="AI15" s="248"/>
      <c r="AJ15" s="81">
        <f>COUNTIFS('Flex Funds offered during FY'!E14:E1975,"Essential Well-Being")</f>
        <v>0</v>
      </c>
      <c r="AK15" s="310">
        <f>SUMIFS('Flex Funds offered during FY'!O14:O1975,'Flex Funds offered during FY'!E14:E1975,"Essential Well-Being")</f>
        <v>0</v>
      </c>
      <c r="AL15" s="248"/>
    </row>
    <row r="16" spans="1:38" ht="49.5" customHeight="1">
      <c r="A16" s="29">
        <f t="shared" si="0"/>
        <v>3</v>
      </c>
      <c r="B16" s="82">
        <f>'Initial Info Client Demographic'!B16</f>
        <v>0</v>
      </c>
      <c r="C16" s="83">
        <f>'Initial Info Client Demographic'!C16</f>
        <v>0</v>
      </c>
      <c r="D16" s="84"/>
      <c r="E16" s="85"/>
      <c r="F16" s="86"/>
      <c r="G16" s="87"/>
      <c r="H16" s="88">
        <v>0</v>
      </c>
      <c r="I16" s="89">
        <v>0</v>
      </c>
      <c r="J16" s="90">
        <v>0</v>
      </c>
      <c r="K16" s="91">
        <v>0</v>
      </c>
      <c r="L16" s="92">
        <v>0</v>
      </c>
      <c r="M16" s="93">
        <f t="shared" si="1"/>
        <v>0</v>
      </c>
      <c r="N16" s="32"/>
      <c r="O16" s="94">
        <f t="shared" si="2"/>
        <v>0</v>
      </c>
      <c r="P16" s="95" t="s">
        <v>203</v>
      </c>
      <c r="R16" s="96">
        <f>'Initial Info Client Demographic'!D16</f>
        <v>0</v>
      </c>
      <c r="T16" s="33">
        <f>'Initial Info Client Demographic'!E16</f>
        <v>0</v>
      </c>
      <c r="U16" s="34">
        <f>'Initial Info Client Demographic'!F16</f>
        <v>0</v>
      </c>
      <c r="V16" s="35">
        <f>'Initial Info Client Demographic'!G16</f>
        <v>0</v>
      </c>
      <c r="W16" s="33">
        <f>'Initial Info Client Demographic'!H16</f>
        <v>0</v>
      </c>
      <c r="X16" s="34">
        <f>'Initial Info Client Demographic'!I16</f>
        <v>0</v>
      </c>
      <c r="Y16" s="35">
        <f>'Initial Info Client Demographic'!E16</f>
        <v>0</v>
      </c>
      <c r="Z16" s="35">
        <f>'Initial Info Client Demographic'!F16</f>
        <v>0</v>
      </c>
      <c r="AA16" s="35">
        <f>'Initial Info Client Demographic'!G16</f>
        <v>0</v>
      </c>
      <c r="AB16" s="35">
        <f>'Initial Info Client Demographic'!H16</f>
        <v>0</v>
      </c>
      <c r="AC16" s="35">
        <f>'Initial Info Client Demographic'!I16</f>
        <v>0</v>
      </c>
      <c r="AD16" s="35">
        <f>'Initial Info Client Demographic'!J16</f>
        <v>0</v>
      </c>
      <c r="AH16" s="309" t="s">
        <v>61</v>
      </c>
      <c r="AI16" s="248"/>
      <c r="AJ16" s="81">
        <f>COUNTIFS('Flex Funds offered during FY'!E14:E1975,"Housing Maintenance")</f>
        <v>0</v>
      </c>
      <c r="AK16" s="310">
        <f>SUMIFS('Flex Funds offered during FY'!O14:O1975,'Flex Funds offered during FY'!E14:E1975,"Housing Maintenance")</f>
        <v>0</v>
      </c>
      <c r="AL16" s="248"/>
    </row>
    <row r="17" spans="1:38" ht="49.5" customHeight="1">
      <c r="A17" s="29">
        <f t="shared" si="0"/>
        <v>4</v>
      </c>
      <c r="B17" s="97">
        <f>'Initial Info Client Demographic'!B17</f>
        <v>0</v>
      </c>
      <c r="C17" s="98">
        <f>'Initial Info Client Demographic'!C17</f>
        <v>0</v>
      </c>
      <c r="D17" s="99"/>
      <c r="E17" s="100"/>
      <c r="F17" s="101"/>
      <c r="G17" s="87"/>
      <c r="H17" s="88">
        <v>0</v>
      </c>
      <c r="I17" s="102">
        <v>0</v>
      </c>
      <c r="J17" s="103">
        <v>0</v>
      </c>
      <c r="K17" s="104">
        <v>0</v>
      </c>
      <c r="L17" s="105">
        <v>0</v>
      </c>
      <c r="M17" s="93">
        <f t="shared" si="1"/>
        <v>0</v>
      </c>
      <c r="N17" s="42"/>
      <c r="O17" s="106">
        <f t="shared" si="2"/>
        <v>0</v>
      </c>
      <c r="P17" s="95" t="s">
        <v>203</v>
      </c>
      <c r="R17" s="96">
        <f>'Initial Info Client Demographic'!D17</f>
        <v>0</v>
      </c>
      <c r="T17" s="33">
        <f>'Initial Info Client Demographic'!E17</f>
        <v>0</v>
      </c>
      <c r="U17" s="34">
        <f>'Initial Info Client Demographic'!F17</f>
        <v>0</v>
      </c>
      <c r="V17" s="35">
        <f>'Initial Info Client Demographic'!G17</f>
        <v>0</v>
      </c>
      <c r="W17" s="33">
        <f>'Initial Info Client Demographic'!H17</f>
        <v>0</v>
      </c>
      <c r="X17" s="34">
        <f>'Initial Info Client Demographic'!I17</f>
        <v>0</v>
      </c>
      <c r="Y17" s="35">
        <f>'Initial Info Client Demographic'!E17</f>
        <v>0</v>
      </c>
      <c r="Z17" s="35">
        <f>'Initial Info Client Demographic'!F17</f>
        <v>0</v>
      </c>
      <c r="AA17" s="35">
        <f>'Initial Info Client Demographic'!G17</f>
        <v>0</v>
      </c>
      <c r="AB17" s="35">
        <f>'Initial Info Client Demographic'!H17</f>
        <v>0</v>
      </c>
      <c r="AC17" s="35">
        <f>'Initial Info Client Demographic'!I17</f>
        <v>0</v>
      </c>
      <c r="AD17" s="35">
        <f>'Initial Info Client Demographic'!J17</f>
        <v>0</v>
      </c>
      <c r="AH17" s="309" t="s">
        <v>63</v>
      </c>
      <c r="AI17" s="248"/>
      <c r="AJ17" s="81">
        <f>COUNTIFS('Flex Funds offered during FY'!E14:E1975,"Integrated Activities")</f>
        <v>0</v>
      </c>
      <c r="AK17" s="310">
        <f>SUMIFS('Flex Funds offered during FY'!O14:O1975,'Flex Funds offered during FY'!E14:E1975,"Integrated Activities")</f>
        <v>0</v>
      </c>
      <c r="AL17" s="248"/>
    </row>
    <row r="18" spans="1:38" ht="49.5" customHeight="1">
      <c r="A18" s="29">
        <f t="shared" si="0"/>
        <v>5</v>
      </c>
      <c r="B18" s="82">
        <f>'Initial Info Client Demographic'!B18</f>
        <v>0</v>
      </c>
      <c r="C18" s="83">
        <f>'Initial Info Client Demographic'!C18</f>
        <v>0</v>
      </c>
      <c r="D18" s="84"/>
      <c r="E18" s="85"/>
      <c r="F18" s="86"/>
      <c r="G18" s="87"/>
      <c r="H18" s="88">
        <v>0</v>
      </c>
      <c r="I18" s="89">
        <v>0</v>
      </c>
      <c r="J18" s="90">
        <v>0</v>
      </c>
      <c r="K18" s="91">
        <v>0</v>
      </c>
      <c r="L18" s="92">
        <v>0</v>
      </c>
      <c r="M18" s="93">
        <f t="shared" si="1"/>
        <v>0</v>
      </c>
      <c r="N18" s="32"/>
      <c r="O18" s="94">
        <f t="shared" si="2"/>
        <v>0</v>
      </c>
      <c r="P18" s="95" t="s">
        <v>203</v>
      </c>
      <c r="R18" s="96">
        <f>'Initial Info Client Demographic'!D18</f>
        <v>0</v>
      </c>
      <c r="T18" s="33">
        <f>'Initial Info Client Demographic'!E18</f>
        <v>0</v>
      </c>
      <c r="U18" s="34">
        <f>'Initial Info Client Demographic'!F18</f>
        <v>0</v>
      </c>
      <c r="V18" s="35">
        <f>'Initial Info Client Demographic'!G18</f>
        <v>0</v>
      </c>
      <c r="W18" s="33">
        <f>'Initial Info Client Demographic'!H18</f>
        <v>0</v>
      </c>
      <c r="X18" s="34">
        <f>'Initial Info Client Demographic'!I18</f>
        <v>0</v>
      </c>
      <c r="Y18" s="35">
        <f>'Initial Info Client Demographic'!E18</f>
        <v>0</v>
      </c>
      <c r="Z18" s="35">
        <f>'Initial Info Client Demographic'!F18</f>
        <v>0</v>
      </c>
      <c r="AA18" s="35">
        <f>'Initial Info Client Demographic'!G18</f>
        <v>0</v>
      </c>
      <c r="AB18" s="35">
        <f>'Initial Info Client Demographic'!H18</f>
        <v>0</v>
      </c>
      <c r="AC18" s="35">
        <f>'Initial Info Client Demographic'!I18</f>
        <v>0</v>
      </c>
      <c r="AD18" s="35">
        <f>'Initial Info Client Demographic'!J18</f>
        <v>0</v>
      </c>
      <c r="AH18" s="309" t="s">
        <v>65</v>
      </c>
      <c r="AI18" s="248"/>
      <c r="AJ18" s="81">
        <f>COUNTIFS('Flex Funds offered during FY'!E14:E1975,"Medical Related")</f>
        <v>0</v>
      </c>
      <c r="AK18" s="310">
        <f>SUMIFS('Flex Funds offered during FY'!O14:O1975,'Flex Funds offered during FY'!E14:E1975,"Medical Related")</f>
        <v>0</v>
      </c>
      <c r="AL18" s="248"/>
    </row>
    <row r="19" spans="1:38" ht="49.5" customHeight="1">
      <c r="A19" s="29">
        <f t="shared" si="0"/>
        <v>6</v>
      </c>
      <c r="B19" s="97">
        <f>'Initial Info Client Demographic'!B19</f>
        <v>0</v>
      </c>
      <c r="C19" s="98">
        <f>'Initial Info Client Demographic'!C19</f>
        <v>0</v>
      </c>
      <c r="D19" s="99"/>
      <c r="E19" s="100"/>
      <c r="F19" s="101"/>
      <c r="G19" s="87"/>
      <c r="H19" s="88">
        <v>0</v>
      </c>
      <c r="I19" s="102">
        <v>0</v>
      </c>
      <c r="J19" s="103">
        <v>0</v>
      </c>
      <c r="K19" s="104">
        <v>0</v>
      </c>
      <c r="L19" s="105">
        <v>0</v>
      </c>
      <c r="M19" s="93">
        <f t="shared" si="1"/>
        <v>0</v>
      </c>
      <c r="N19" s="42"/>
      <c r="O19" s="106">
        <f t="shared" si="2"/>
        <v>0</v>
      </c>
      <c r="P19" s="95" t="s">
        <v>203</v>
      </c>
      <c r="R19" s="96">
        <f>'Initial Info Client Demographic'!D19</f>
        <v>0</v>
      </c>
      <c r="T19" s="33">
        <f>'Initial Info Client Demographic'!E19</f>
        <v>0</v>
      </c>
      <c r="U19" s="34">
        <f>'Initial Info Client Demographic'!F19</f>
        <v>0</v>
      </c>
      <c r="V19" s="35">
        <f>'Initial Info Client Demographic'!G19</f>
        <v>0</v>
      </c>
      <c r="W19" s="33">
        <f>'Initial Info Client Demographic'!H19</f>
        <v>0</v>
      </c>
      <c r="X19" s="34">
        <f>'Initial Info Client Demographic'!I19</f>
        <v>0</v>
      </c>
      <c r="Y19" s="35">
        <f>'Initial Info Client Demographic'!E19</f>
        <v>0</v>
      </c>
      <c r="Z19" s="35">
        <f>'Initial Info Client Demographic'!F19</f>
        <v>0</v>
      </c>
      <c r="AA19" s="35">
        <f>'Initial Info Client Demographic'!G19</f>
        <v>0</v>
      </c>
      <c r="AB19" s="35">
        <f>'Initial Info Client Demographic'!H19</f>
        <v>0</v>
      </c>
      <c r="AC19" s="35">
        <f>'Initial Info Client Demographic'!I19</f>
        <v>0</v>
      </c>
      <c r="AD19" s="35">
        <f>'Initial Info Client Demographic'!J19</f>
        <v>0</v>
      </c>
      <c r="AH19" s="309" t="s">
        <v>204</v>
      </c>
      <c r="AI19" s="248"/>
      <c r="AJ19" s="81">
        <f>COUNTIFS('Flex Funds offered during FY'!E14:E1975,"Therapy / Training")</f>
        <v>0</v>
      </c>
      <c r="AK19" s="310">
        <f>SUMIFS('Flex Funds offered during FY'!O14:O1975,'Flex Funds offered during FY'!E14:E1975,"Therapy / Training")</f>
        <v>0</v>
      </c>
      <c r="AL19" s="248"/>
    </row>
    <row r="20" spans="1:38" ht="49.5" customHeight="1">
      <c r="A20" s="29">
        <f t="shared" si="0"/>
        <v>7</v>
      </c>
      <c r="B20" s="82">
        <f>'Initial Info Client Demographic'!B20</f>
        <v>0</v>
      </c>
      <c r="C20" s="83">
        <f>'Initial Info Client Demographic'!C20</f>
        <v>0</v>
      </c>
      <c r="D20" s="84"/>
      <c r="E20" s="85"/>
      <c r="F20" s="86"/>
      <c r="G20" s="87"/>
      <c r="H20" s="88">
        <v>0</v>
      </c>
      <c r="I20" s="89">
        <v>0</v>
      </c>
      <c r="J20" s="90">
        <v>0</v>
      </c>
      <c r="K20" s="91">
        <v>0</v>
      </c>
      <c r="L20" s="92">
        <v>0</v>
      </c>
      <c r="M20" s="93">
        <f t="shared" si="1"/>
        <v>0</v>
      </c>
      <c r="N20" s="32"/>
      <c r="O20" s="94">
        <f t="shared" si="2"/>
        <v>0</v>
      </c>
      <c r="P20" s="95" t="s">
        <v>203</v>
      </c>
      <c r="R20" s="96">
        <f>'Initial Info Client Demographic'!D20</f>
        <v>0</v>
      </c>
      <c r="T20" s="33">
        <f>'Initial Info Client Demographic'!E20</f>
        <v>0</v>
      </c>
      <c r="U20" s="34">
        <f>'Initial Info Client Demographic'!F20</f>
        <v>0</v>
      </c>
      <c r="V20" s="35">
        <f>'Initial Info Client Demographic'!G20</f>
        <v>0</v>
      </c>
      <c r="W20" s="33">
        <f>'Initial Info Client Demographic'!H20</f>
        <v>0</v>
      </c>
      <c r="X20" s="34">
        <f>'Initial Info Client Demographic'!I20</f>
        <v>0</v>
      </c>
      <c r="Y20" s="35">
        <f>'Initial Info Client Demographic'!E20</f>
        <v>0</v>
      </c>
      <c r="Z20" s="35">
        <f>'Initial Info Client Demographic'!F20</f>
        <v>0</v>
      </c>
      <c r="AA20" s="35">
        <f>'Initial Info Client Demographic'!G20</f>
        <v>0</v>
      </c>
      <c r="AB20" s="35">
        <f>'Initial Info Client Demographic'!H20</f>
        <v>0</v>
      </c>
      <c r="AC20" s="35">
        <f>'Initial Info Client Demographic'!I20</f>
        <v>0</v>
      </c>
      <c r="AD20" s="35">
        <f>'Initial Info Client Demographic'!J20</f>
        <v>0</v>
      </c>
      <c r="AH20" s="309" t="s">
        <v>69</v>
      </c>
      <c r="AI20" s="248"/>
      <c r="AJ20" s="107">
        <f>COUNTIFS('Flex Funds offered during FY'!E14:E1975,"Transportation")</f>
        <v>0</v>
      </c>
      <c r="AK20" s="310">
        <f>SUMIFS('Flex Funds offered during FY'!O14:O1975,'Flex Funds offered during FY'!E14:E1975,"Transportation")</f>
        <v>0</v>
      </c>
      <c r="AL20" s="248"/>
    </row>
    <row r="21" spans="1:38" ht="49.5" customHeight="1">
      <c r="A21" s="29">
        <f t="shared" si="0"/>
        <v>8</v>
      </c>
      <c r="B21" s="97">
        <f>'Initial Info Client Demographic'!B21</f>
        <v>0</v>
      </c>
      <c r="C21" s="98">
        <f>'Initial Info Client Demographic'!C21</f>
        <v>0</v>
      </c>
      <c r="D21" s="99"/>
      <c r="E21" s="100"/>
      <c r="F21" s="101"/>
      <c r="G21" s="87"/>
      <c r="H21" s="88">
        <v>0</v>
      </c>
      <c r="I21" s="102">
        <v>0</v>
      </c>
      <c r="J21" s="103">
        <v>0</v>
      </c>
      <c r="K21" s="104">
        <v>0</v>
      </c>
      <c r="L21" s="105">
        <v>0</v>
      </c>
      <c r="M21" s="93">
        <f t="shared" si="1"/>
        <v>0</v>
      </c>
      <c r="N21" s="42"/>
      <c r="O21" s="106">
        <f t="shared" si="2"/>
        <v>0</v>
      </c>
      <c r="P21" s="95"/>
      <c r="R21" s="96">
        <f>'Initial Info Client Demographic'!D21</f>
        <v>0</v>
      </c>
      <c r="T21" s="33">
        <f>'Initial Info Client Demographic'!E21</f>
        <v>0</v>
      </c>
      <c r="U21" s="34">
        <f>'Initial Info Client Demographic'!F21</f>
        <v>0</v>
      </c>
      <c r="V21" s="35">
        <f>'Initial Info Client Demographic'!G21</f>
        <v>0</v>
      </c>
      <c r="W21" s="33">
        <f>'Initial Info Client Demographic'!H21</f>
        <v>0</v>
      </c>
      <c r="X21" s="34">
        <f>'Initial Info Client Demographic'!I21</f>
        <v>0</v>
      </c>
      <c r="Y21" s="35">
        <f>'Initial Info Client Demographic'!E21</f>
        <v>0</v>
      </c>
      <c r="Z21" s="35">
        <f>'Initial Info Client Demographic'!F21</f>
        <v>0</v>
      </c>
      <c r="AA21" s="35">
        <f>'Initial Info Client Demographic'!G21</f>
        <v>0</v>
      </c>
      <c r="AB21" s="35">
        <f>'Initial Info Client Demographic'!H21</f>
        <v>0</v>
      </c>
      <c r="AC21" s="35">
        <f>'Initial Info Client Demographic'!I21</f>
        <v>0</v>
      </c>
      <c r="AD21" s="35">
        <f>'Initial Info Client Demographic'!J21</f>
        <v>0</v>
      </c>
      <c r="AH21" s="347" t="s">
        <v>205</v>
      </c>
      <c r="AI21" s="248"/>
      <c r="AJ21" s="108">
        <f t="shared" ref="AJ21:AK21" si="3">SUM(AJ12:AJ20)</f>
        <v>0</v>
      </c>
      <c r="AK21" s="345">
        <f t="shared" si="3"/>
        <v>0</v>
      </c>
      <c r="AL21" s="248"/>
    </row>
    <row r="22" spans="1:38" ht="49.5" customHeight="1">
      <c r="A22" s="29">
        <f t="shared" si="0"/>
        <v>9</v>
      </c>
      <c r="B22" s="82">
        <f>'Initial Info Client Demographic'!B22</f>
        <v>0</v>
      </c>
      <c r="C22" s="83">
        <f>'Initial Info Client Demographic'!C22</f>
        <v>0</v>
      </c>
      <c r="D22" s="84"/>
      <c r="E22" s="85"/>
      <c r="F22" s="86"/>
      <c r="G22" s="87"/>
      <c r="H22" s="88">
        <v>0</v>
      </c>
      <c r="I22" s="89">
        <v>0</v>
      </c>
      <c r="J22" s="90">
        <v>0</v>
      </c>
      <c r="K22" s="91">
        <v>0</v>
      </c>
      <c r="L22" s="92">
        <v>0</v>
      </c>
      <c r="M22" s="93">
        <f t="shared" si="1"/>
        <v>0</v>
      </c>
      <c r="N22" s="32"/>
      <c r="O22" s="94">
        <f t="shared" si="2"/>
        <v>0</v>
      </c>
      <c r="P22" s="95"/>
      <c r="R22" s="96">
        <f>'Initial Info Client Demographic'!D22</f>
        <v>0</v>
      </c>
      <c r="T22" s="33">
        <f>'Initial Info Client Demographic'!E22</f>
        <v>0</v>
      </c>
      <c r="U22" s="34">
        <f>'Initial Info Client Demographic'!F22</f>
        <v>0</v>
      </c>
      <c r="V22" s="35">
        <f>'Initial Info Client Demographic'!G22</f>
        <v>0</v>
      </c>
      <c r="W22" s="33">
        <f>'Initial Info Client Demographic'!H22</f>
        <v>0</v>
      </c>
      <c r="X22" s="34">
        <f>'Initial Info Client Demographic'!I22</f>
        <v>0</v>
      </c>
      <c r="Y22" s="35">
        <f>'Initial Info Client Demographic'!E22</f>
        <v>0</v>
      </c>
      <c r="Z22" s="35">
        <f>'Initial Info Client Demographic'!F22</f>
        <v>0</v>
      </c>
      <c r="AA22" s="35">
        <f>'Initial Info Client Demographic'!G22</f>
        <v>0</v>
      </c>
      <c r="AB22" s="35">
        <f>'Initial Info Client Demographic'!H22</f>
        <v>0</v>
      </c>
      <c r="AC22" s="35">
        <f>'Initial Info Client Demographic'!I22</f>
        <v>0</v>
      </c>
      <c r="AD22" s="35">
        <f>'Initial Info Client Demographic'!J22</f>
        <v>0</v>
      </c>
      <c r="AH22" s="348" t="s">
        <v>206</v>
      </c>
      <c r="AI22" s="245"/>
      <c r="AJ22" s="246"/>
      <c r="AK22" s="346">
        <f>AK7-AK21</f>
        <v>0</v>
      </c>
      <c r="AL22" s="248"/>
    </row>
    <row r="23" spans="1:38" ht="49.5" customHeight="1">
      <c r="A23" s="29">
        <f t="shared" si="0"/>
        <v>10</v>
      </c>
      <c r="B23" s="97">
        <f>'Initial Info Client Demographic'!B23</f>
        <v>0</v>
      </c>
      <c r="C23" s="98">
        <f>'Initial Info Client Demographic'!C23</f>
        <v>0</v>
      </c>
      <c r="D23" s="99"/>
      <c r="E23" s="100"/>
      <c r="F23" s="101"/>
      <c r="G23" s="87"/>
      <c r="H23" s="88"/>
      <c r="I23" s="102">
        <v>0</v>
      </c>
      <c r="J23" s="103">
        <v>0</v>
      </c>
      <c r="K23" s="104">
        <v>0</v>
      </c>
      <c r="L23" s="105">
        <v>0</v>
      </c>
      <c r="M23" s="93">
        <f t="shared" si="1"/>
        <v>0</v>
      </c>
      <c r="N23" s="42"/>
      <c r="O23" s="106">
        <f t="shared" si="2"/>
        <v>0</v>
      </c>
      <c r="P23" s="95"/>
      <c r="R23" s="96">
        <f>'Initial Info Client Demographic'!D23</f>
        <v>0</v>
      </c>
      <c r="T23" s="33">
        <f>'Initial Info Client Demographic'!E23</f>
        <v>0</v>
      </c>
      <c r="U23" s="34">
        <f>'Initial Info Client Demographic'!F23</f>
        <v>0</v>
      </c>
      <c r="V23" s="35">
        <f>'Initial Info Client Demographic'!G23</f>
        <v>0</v>
      </c>
      <c r="W23" s="33">
        <f>'Initial Info Client Demographic'!H23</f>
        <v>0</v>
      </c>
      <c r="X23" s="34">
        <f>'Initial Info Client Demographic'!I23</f>
        <v>0</v>
      </c>
      <c r="Y23" s="35">
        <f>'Initial Info Client Demographic'!E23</f>
        <v>0</v>
      </c>
      <c r="Z23" s="35">
        <f>'Initial Info Client Demographic'!F23</f>
        <v>0</v>
      </c>
      <c r="AA23" s="35">
        <f>'Initial Info Client Demographic'!G23</f>
        <v>0</v>
      </c>
      <c r="AB23" s="35">
        <f>'Initial Info Client Demographic'!H23</f>
        <v>0</v>
      </c>
      <c r="AC23" s="35">
        <f>'Initial Info Client Demographic'!I23</f>
        <v>0</v>
      </c>
      <c r="AD23" s="35">
        <f>'Initial Info Client Demographic'!J23</f>
        <v>0</v>
      </c>
    </row>
    <row r="24" spans="1:38" ht="49.5" customHeight="1">
      <c r="A24" s="29">
        <f t="shared" si="0"/>
        <v>11</v>
      </c>
      <c r="B24" s="82">
        <f>'Initial Info Client Demographic'!B24</f>
        <v>0</v>
      </c>
      <c r="C24" s="83">
        <f>'Initial Info Client Demographic'!C24</f>
        <v>0</v>
      </c>
      <c r="D24" s="84"/>
      <c r="E24" s="85"/>
      <c r="F24" s="86"/>
      <c r="G24" s="87"/>
      <c r="H24" s="88"/>
      <c r="I24" s="89">
        <v>0</v>
      </c>
      <c r="J24" s="90">
        <v>0</v>
      </c>
      <c r="K24" s="91">
        <v>0</v>
      </c>
      <c r="L24" s="92">
        <v>0</v>
      </c>
      <c r="M24" s="93">
        <f t="shared" si="1"/>
        <v>0</v>
      </c>
      <c r="N24" s="32"/>
      <c r="O24" s="94">
        <f t="shared" si="2"/>
        <v>0</v>
      </c>
      <c r="P24" s="95" t="s">
        <v>203</v>
      </c>
      <c r="R24" s="96">
        <f>'Initial Info Client Demographic'!D24</f>
        <v>0</v>
      </c>
      <c r="T24" s="33">
        <f>'Initial Info Client Demographic'!E24</f>
        <v>0</v>
      </c>
      <c r="U24" s="34">
        <f>'Initial Info Client Demographic'!F24</f>
        <v>0</v>
      </c>
      <c r="V24" s="35">
        <f>'Initial Info Client Demographic'!G24</f>
        <v>0</v>
      </c>
      <c r="W24" s="33">
        <f>'Initial Info Client Demographic'!H24</f>
        <v>0</v>
      </c>
      <c r="X24" s="34">
        <f>'Initial Info Client Demographic'!I24</f>
        <v>0</v>
      </c>
      <c r="Y24" s="35">
        <f>'Initial Info Client Demographic'!E24</f>
        <v>0</v>
      </c>
      <c r="Z24" s="35">
        <f>'Initial Info Client Demographic'!F24</f>
        <v>0</v>
      </c>
      <c r="AA24" s="35">
        <f>'Initial Info Client Demographic'!G24</f>
        <v>0</v>
      </c>
      <c r="AB24" s="35">
        <f>'Initial Info Client Demographic'!H24</f>
        <v>0</v>
      </c>
      <c r="AC24" s="35">
        <f>'Initial Info Client Demographic'!I24</f>
        <v>0</v>
      </c>
      <c r="AD24" s="35">
        <f>'Initial Info Client Demographic'!J24</f>
        <v>0</v>
      </c>
    </row>
    <row r="25" spans="1:38" ht="49.5" customHeight="1">
      <c r="A25" s="29">
        <f t="shared" si="0"/>
        <v>12</v>
      </c>
      <c r="B25" s="97">
        <f>'Initial Info Client Demographic'!B25</f>
        <v>0</v>
      </c>
      <c r="C25" s="98">
        <f>'Initial Info Client Demographic'!C25</f>
        <v>0</v>
      </c>
      <c r="D25" s="99"/>
      <c r="E25" s="100"/>
      <c r="F25" s="101"/>
      <c r="G25" s="87"/>
      <c r="H25" s="88"/>
      <c r="I25" s="102">
        <v>0</v>
      </c>
      <c r="J25" s="103">
        <v>0</v>
      </c>
      <c r="K25" s="104">
        <v>0</v>
      </c>
      <c r="L25" s="105">
        <v>0</v>
      </c>
      <c r="M25" s="93">
        <f t="shared" si="1"/>
        <v>0</v>
      </c>
      <c r="N25" s="42"/>
      <c r="O25" s="106">
        <f t="shared" si="2"/>
        <v>0</v>
      </c>
      <c r="P25" s="95" t="s">
        <v>203</v>
      </c>
      <c r="R25" s="96">
        <f>'Initial Info Client Demographic'!D25</f>
        <v>0</v>
      </c>
      <c r="T25" s="33">
        <f>'Initial Info Client Demographic'!E25</f>
        <v>0</v>
      </c>
      <c r="U25" s="34">
        <f>'Initial Info Client Demographic'!F25</f>
        <v>0</v>
      </c>
      <c r="V25" s="35">
        <f>'Initial Info Client Demographic'!G25</f>
        <v>0</v>
      </c>
      <c r="W25" s="33">
        <f>'Initial Info Client Demographic'!H25</f>
        <v>0</v>
      </c>
      <c r="X25" s="34">
        <f>'Initial Info Client Demographic'!I25</f>
        <v>0</v>
      </c>
      <c r="Y25" s="35">
        <f>'Initial Info Client Demographic'!E25</f>
        <v>0</v>
      </c>
      <c r="Z25" s="35">
        <f>'Initial Info Client Demographic'!F25</f>
        <v>0</v>
      </c>
      <c r="AA25" s="35">
        <f>'Initial Info Client Demographic'!G25</f>
        <v>0</v>
      </c>
      <c r="AB25" s="35">
        <f>'Initial Info Client Demographic'!H25</f>
        <v>0</v>
      </c>
      <c r="AC25" s="35">
        <f>'Initial Info Client Demographic'!I25</f>
        <v>0</v>
      </c>
      <c r="AD25" s="35">
        <f>'Initial Info Client Demographic'!J25</f>
        <v>0</v>
      </c>
    </row>
    <row r="26" spans="1:38" ht="49.5" customHeight="1">
      <c r="A26" s="29">
        <f t="shared" si="0"/>
        <v>13</v>
      </c>
      <c r="B26" s="82">
        <f>'Initial Info Client Demographic'!B26</f>
        <v>0</v>
      </c>
      <c r="C26" s="83">
        <f>'Initial Info Client Demographic'!C26</f>
        <v>0</v>
      </c>
      <c r="D26" s="84"/>
      <c r="E26" s="85"/>
      <c r="F26" s="86"/>
      <c r="G26" s="87"/>
      <c r="H26" s="88"/>
      <c r="I26" s="89">
        <v>0</v>
      </c>
      <c r="J26" s="90">
        <v>0</v>
      </c>
      <c r="K26" s="91">
        <v>0</v>
      </c>
      <c r="L26" s="92">
        <v>0</v>
      </c>
      <c r="M26" s="93">
        <f t="shared" si="1"/>
        <v>0</v>
      </c>
      <c r="N26" s="32"/>
      <c r="O26" s="94">
        <f t="shared" si="2"/>
        <v>0</v>
      </c>
      <c r="P26" s="95" t="s">
        <v>203</v>
      </c>
      <c r="R26" s="96">
        <f>'Initial Info Client Demographic'!D26</f>
        <v>0</v>
      </c>
      <c r="T26" s="33">
        <f>'Initial Info Client Demographic'!E26</f>
        <v>0</v>
      </c>
      <c r="U26" s="34">
        <f>'Initial Info Client Demographic'!F26</f>
        <v>0</v>
      </c>
      <c r="V26" s="35">
        <f>'Initial Info Client Demographic'!G26</f>
        <v>0</v>
      </c>
      <c r="W26" s="33">
        <f>'Initial Info Client Demographic'!H26</f>
        <v>0</v>
      </c>
      <c r="X26" s="34">
        <f>'Initial Info Client Demographic'!I26</f>
        <v>0</v>
      </c>
      <c r="Y26" s="35">
        <f>'Initial Info Client Demographic'!E26</f>
        <v>0</v>
      </c>
      <c r="Z26" s="35">
        <f>'Initial Info Client Demographic'!F26</f>
        <v>0</v>
      </c>
      <c r="AA26" s="35">
        <f>'Initial Info Client Demographic'!G26</f>
        <v>0</v>
      </c>
      <c r="AB26" s="35">
        <f>'Initial Info Client Demographic'!H26</f>
        <v>0</v>
      </c>
      <c r="AC26" s="35">
        <f>'Initial Info Client Demographic'!I26</f>
        <v>0</v>
      </c>
      <c r="AD26" s="35">
        <f>'Initial Info Client Demographic'!J26</f>
        <v>0</v>
      </c>
    </row>
    <row r="27" spans="1:38" ht="49.5" customHeight="1">
      <c r="A27" s="29">
        <f t="shared" si="0"/>
        <v>14</v>
      </c>
      <c r="B27" s="97">
        <f>'Initial Info Client Demographic'!B27</f>
        <v>0</v>
      </c>
      <c r="C27" s="98">
        <f>'Initial Info Client Demographic'!C27</f>
        <v>0</v>
      </c>
      <c r="D27" s="99"/>
      <c r="E27" s="100"/>
      <c r="F27" s="101"/>
      <c r="G27" s="87"/>
      <c r="H27" s="88"/>
      <c r="I27" s="102">
        <v>0</v>
      </c>
      <c r="J27" s="103">
        <v>0</v>
      </c>
      <c r="K27" s="104">
        <v>0</v>
      </c>
      <c r="L27" s="105">
        <v>0</v>
      </c>
      <c r="M27" s="93">
        <f t="shared" si="1"/>
        <v>0</v>
      </c>
      <c r="N27" s="42"/>
      <c r="O27" s="106">
        <f t="shared" si="2"/>
        <v>0</v>
      </c>
      <c r="P27" s="95" t="s">
        <v>203</v>
      </c>
      <c r="R27" s="96">
        <f>'Initial Info Client Demographic'!D27</f>
        <v>0</v>
      </c>
      <c r="T27" s="33">
        <f>'Initial Info Client Demographic'!E27</f>
        <v>0</v>
      </c>
      <c r="U27" s="34">
        <f>'Initial Info Client Demographic'!F27</f>
        <v>0</v>
      </c>
      <c r="V27" s="35">
        <f>'Initial Info Client Demographic'!G27</f>
        <v>0</v>
      </c>
      <c r="W27" s="33">
        <f>'Initial Info Client Demographic'!H27</f>
        <v>0</v>
      </c>
      <c r="X27" s="34">
        <f>'Initial Info Client Demographic'!I27</f>
        <v>0</v>
      </c>
      <c r="Y27" s="35">
        <f>'Initial Info Client Demographic'!E27</f>
        <v>0</v>
      </c>
      <c r="Z27" s="35">
        <f>'Initial Info Client Demographic'!F27</f>
        <v>0</v>
      </c>
      <c r="AA27" s="35">
        <f>'Initial Info Client Demographic'!G27</f>
        <v>0</v>
      </c>
      <c r="AB27" s="35">
        <f>'Initial Info Client Demographic'!H27</f>
        <v>0</v>
      </c>
      <c r="AC27" s="35">
        <f>'Initial Info Client Demographic'!I27</f>
        <v>0</v>
      </c>
      <c r="AD27" s="35">
        <f>'Initial Info Client Demographic'!J27</f>
        <v>0</v>
      </c>
    </row>
    <row r="28" spans="1:38" ht="49.5" customHeight="1">
      <c r="A28" s="29">
        <f t="shared" si="0"/>
        <v>15</v>
      </c>
      <c r="B28" s="82">
        <f>'Initial Info Client Demographic'!B28</f>
        <v>0</v>
      </c>
      <c r="C28" s="83">
        <f>'Initial Info Client Demographic'!C28</f>
        <v>0</v>
      </c>
      <c r="D28" s="84"/>
      <c r="E28" s="85"/>
      <c r="F28" s="86"/>
      <c r="G28" s="87"/>
      <c r="H28" s="88"/>
      <c r="I28" s="89">
        <v>0</v>
      </c>
      <c r="J28" s="90">
        <v>0</v>
      </c>
      <c r="K28" s="91">
        <v>0</v>
      </c>
      <c r="L28" s="92">
        <v>0</v>
      </c>
      <c r="M28" s="93">
        <f t="shared" si="1"/>
        <v>0</v>
      </c>
      <c r="N28" s="32"/>
      <c r="O28" s="94">
        <f t="shared" si="2"/>
        <v>0</v>
      </c>
      <c r="P28" s="95" t="s">
        <v>203</v>
      </c>
      <c r="R28" s="96">
        <f>'Initial Info Client Demographic'!D28</f>
        <v>0</v>
      </c>
      <c r="T28" s="33">
        <f>'Initial Info Client Demographic'!E28</f>
        <v>0</v>
      </c>
      <c r="U28" s="34">
        <f>'Initial Info Client Demographic'!F28</f>
        <v>0</v>
      </c>
      <c r="V28" s="35">
        <f>'Initial Info Client Demographic'!G28</f>
        <v>0</v>
      </c>
      <c r="W28" s="33">
        <f>'Initial Info Client Demographic'!H28</f>
        <v>0</v>
      </c>
      <c r="X28" s="34">
        <f>'Initial Info Client Demographic'!I28</f>
        <v>0</v>
      </c>
      <c r="Y28" s="35">
        <f>'Initial Info Client Demographic'!E28</f>
        <v>0</v>
      </c>
      <c r="Z28" s="35">
        <f>'Initial Info Client Demographic'!F28</f>
        <v>0</v>
      </c>
      <c r="AA28" s="35">
        <f>'Initial Info Client Demographic'!G28</f>
        <v>0</v>
      </c>
      <c r="AB28" s="35">
        <f>'Initial Info Client Demographic'!H28</f>
        <v>0</v>
      </c>
      <c r="AC28" s="35">
        <f>'Initial Info Client Demographic'!I28</f>
        <v>0</v>
      </c>
      <c r="AD28" s="35">
        <f>'Initial Info Client Demographic'!J28</f>
        <v>0</v>
      </c>
    </row>
    <row r="29" spans="1:38" ht="49.5" customHeight="1">
      <c r="A29" s="29">
        <f t="shared" si="0"/>
        <v>16</v>
      </c>
      <c r="B29" s="97">
        <f>'Initial Info Client Demographic'!B29</f>
        <v>0</v>
      </c>
      <c r="C29" s="98">
        <f>'Initial Info Client Demographic'!C29</f>
        <v>0</v>
      </c>
      <c r="D29" s="99"/>
      <c r="E29" s="100"/>
      <c r="F29" s="101"/>
      <c r="G29" s="87"/>
      <c r="H29" s="88"/>
      <c r="I29" s="102">
        <v>0</v>
      </c>
      <c r="J29" s="103">
        <v>0</v>
      </c>
      <c r="K29" s="104">
        <v>0</v>
      </c>
      <c r="L29" s="105">
        <v>0</v>
      </c>
      <c r="M29" s="93">
        <f t="shared" si="1"/>
        <v>0</v>
      </c>
      <c r="N29" s="42"/>
      <c r="O29" s="106">
        <f t="shared" si="2"/>
        <v>0</v>
      </c>
      <c r="P29" s="95" t="s">
        <v>203</v>
      </c>
      <c r="R29" s="96">
        <f>'Initial Info Client Demographic'!D29</f>
        <v>0</v>
      </c>
      <c r="T29" s="33">
        <f>'Initial Info Client Demographic'!E29</f>
        <v>0</v>
      </c>
      <c r="U29" s="34">
        <f>'Initial Info Client Demographic'!F29</f>
        <v>0</v>
      </c>
      <c r="V29" s="35">
        <f>'Initial Info Client Demographic'!G29</f>
        <v>0</v>
      </c>
      <c r="W29" s="33">
        <f>'Initial Info Client Demographic'!H29</f>
        <v>0</v>
      </c>
      <c r="X29" s="34">
        <f>'Initial Info Client Demographic'!I29</f>
        <v>0</v>
      </c>
      <c r="Y29" s="35">
        <f>'Initial Info Client Demographic'!E29</f>
        <v>0</v>
      </c>
      <c r="Z29" s="35">
        <f>'Initial Info Client Demographic'!F29</f>
        <v>0</v>
      </c>
      <c r="AA29" s="35">
        <f>'Initial Info Client Demographic'!G29</f>
        <v>0</v>
      </c>
      <c r="AB29" s="35">
        <f>'Initial Info Client Demographic'!H29</f>
        <v>0</v>
      </c>
      <c r="AC29" s="35">
        <f>'Initial Info Client Demographic'!I29</f>
        <v>0</v>
      </c>
      <c r="AD29" s="35">
        <f>'Initial Info Client Demographic'!J29</f>
        <v>0</v>
      </c>
    </row>
    <row r="30" spans="1:38" ht="49.5" customHeight="1">
      <c r="A30" s="29">
        <f t="shared" si="0"/>
        <v>17</v>
      </c>
      <c r="B30" s="82">
        <f>'Initial Info Client Demographic'!B30</f>
        <v>0</v>
      </c>
      <c r="C30" s="83">
        <f>'Initial Info Client Demographic'!C30</f>
        <v>0</v>
      </c>
      <c r="D30" s="84"/>
      <c r="E30" s="85"/>
      <c r="F30" s="86"/>
      <c r="G30" s="87"/>
      <c r="H30" s="88"/>
      <c r="I30" s="89">
        <v>0</v>
      </c>
      <c r="J30" s="90">
        <v>0</v>
      </c>
      <c r="K30" s="91">
        <v>0</v>
      </c>
      <c r="L30" s="92">
        <v>0</v>
      </c>
      <c r="M30" s="93">
        <f t="shared" si="1"/>
        <v>0</v>
      </c>
      <c r="N30" s="32"/>
      <c r="O30" s="94">
        <f t="shared" si="2"/>
        <v>0</v>
      </c>
      <c r="P30" s="95" t="s">
        <v>203</v>
      </c>
      <c r="R30" s="96">
        <f>'Initial Info Client Demographic'!D30</f>
        <v>0</v>
      </c>
      <c r="T30" s="33">
        <f>'Initial Info Client Demographic'!E30</f>
        <v>0</v>
      </c>
      <c r="U30" s="34">
        <f>'Initial Info Client Demographic'!F30</f>
        <v>0</v>
      </c>
      <c r="V30" s="35">
        <f>'Initial Info Client Demographic'!G30</f>
        <v>0</v>
      </c>
      <c r="W30" s="33">
        <f>'Initial Info Client Demographic'!H30</f>
        <v>0</v>
      </c>
      <c r="X30" s="34">
        <f>'Initial Info Client Demographic'!I30</f>
        <v>0</v>
      </c>
      <c r="Y30" s="35">
        <f>'Initial Info Client Demographic'!E30</f>
        <v>0</v>
      </c>
      <c r="Z30" s="35">
        <f>'Initial Info Client Demographic'!F30</f>
        <v>0</v>
      </c>
      <c r="AA30" s="35">
        <f>'Initial Info Client Demographic'!G30</f>
        <v>0</v>
      </c>
      <c r="AB30" s="35">
        <f>'Initial Info Client Demographic'!H30</f>
        <v>0</v>
      </c>
      <c r="AC30" s="35">
        <f>'Initial Info Client Demographic'!I30</f>
        <v>0</v>
      </c>
      <c r="AD30" s="35">
        <f>'Initial Info Client Demographic'!J30</f>
        <v>0</v>
      </c>
    </row>
    <row r="31" spans="1:38" ht="49.5" customHeight="1">
      <c r="A31" s="29">
        <f t="shared" si="0"/>
        <v>18</v>
      </c>
      <c r="B31" s="97">
        <f>'Initial Info Client Demographic'!B31</f>
        <v>0</v>
      </c>
      <c r="C31" s="98">
        <f>'Initial Info Client Demographic'!C31</f>
        <v>0</v>
      </c>
      <c r="D31" s="99"/>
      <c r="E31" s="100"/>
      <c r="F31" s="101"/>
      <c r="G31" s="87"/>
      <c r="H31" s="88"/>
      <c r="I31" s="102">
        <v>0</v>
      </c>
      <c r="J31" s="103">
        <v>0</v>
      </c>
      <c r="K31" s="104">
        <v>0</v>
      </c>
      <c r="L31" s="105">
        <v>0</v>
      </c>
      <c r="M31" s="93">
        <f t="shared" si="1"/>
        <v>0</v>
      </c>
      <c r="N31" s="42"/>
      <c r="O31" s="106">
        <f t="shared" si="2"/>
        <v>0</v>
      </c>
      <c r="P31" s="95"/>
      <c r="R31" s="96">
        <f>'Initial Info Client Demographic'!D31</f>
        <v>0</v>
      </c>
      <c r="T31" s="33">
        <f>'Initial Info Client Demographic'!E31</f>
        <v>0</v>
      </c>
      <c r="U31" s="34">
        <f>'Initial Info Client Demographic'!F31</f>
        <v>0</v>
      </c>
      <c r="V31" s="35">
        <f>'Initial Info Client Demographic'!G31</f>
        <v>0</v>
      </c>
      <c r="W31" s="33">
        <f>'Initial Info Client Demographic'!H31</f>
        <v>0</v>
      </c>
      <c r="X31" s="34">
        <f>'Initial Info Client Demographic'!I31</f>
        <v>0</v>
      </c>
      <c r="Y31" s="35">
        <f>'Initial Info Client Demographic'!E31</f>
        <v>0</v>
      </c>
      <c r="Z31" s="35">
        <f>'Initial Info Client Demographic'!F31</f>
        <v>0</v>
      </c>
      <c r="AA31" s="35">
        <f>'Initial Info Client Demographic'!G31</f>
        <v>0</v>
      </c>
      <c r="AB31" s="35">
        <f>'Initial Info Client Demographic'!H31</f>
        <v>0</v>
      </c>
      <c r="AC31" s="35">
        <f>'Initial Info Client Demographic'!I31</f>
        <v>0</v>
      </c>
      <c r="AD31" s="35">
        <f>'Initial Info Client Demographic'!J31</f>
        <v>0</v>
      </c>
    </row>
    <row r="32" spans="1:38" ht="49.5" customHeight="1">
      <c r="A32" s="29">
        <f t="shared" si="0"/>
        <v>19</v>
      </c>
      <c r="B32" s="82">
        <f>'Initial Info Client Demographic'!B32</f>
        <v>0</v>
      </c>
      <c r="C32" s="83">
        <f>'Initial Info Client Demographic'!C32</f>
        <v>0</v>
      </c>
      <c r="D32" s="84"/>
      <c r="E32" s="85"/>
      <c r="F32" s="86"/>
      <c r="G32" s="87"/>
      <c r="H32" s="88"/>
      <c r="I32" s="89">
        <v>0</v>
      </c>
      <c r="J32" s="90">
        <v>0</v>
      </c>
      <c r="K32" s="91">
        <v>0</v>
      </c>
      <c r="L32" s="92">
        <v>0</v>
      </c>
      <c r="M32" s="93">
        <f t="shared" si="1"/>
        <v>0</v>
      </c>
      <c r="N32" s="32"/>
      <c r="O32" s="94">
        <f t="shared" si="2"/>
        <v>0</v>
      </c>
      <c r="P32" s="95"/>
      <c r="R32" s="96">
        <f>'Initial Info Client Demographic'!D32</f>
        <v>0</v>
      </c>
      <c r="T32" s="33">
        <f>'Initial Info Client Demographic'!E32</f>
        <v>0</v>
      </c>
      <c r="U32" s="34">
        <f>'Initial Info Client Demographic'!F32</f>
        <v>0</v>
      </c>
      <c r="V32" s="35">
        <f>'Initial Info Client Demographic'!G32</f>
        <v>0</v>
      </c>
      <c r="W32" s="33">
        <f>'Initial Info Client Demographic'!H32</f>
        <v>0</v>
      </c>
      <c r="X32" s="34">
        <f>'Initial Info Client Demographic'!I32</f>
        <v>0</v>
      </c>
      <c r="Y32" s="35">
        <f>'Initial Info Client Demographic'!E32</f>
        <v>0</v>
      </c>
      <c r="Z32" s="35">
        <f>'Initial Info Client Demographic'!F32</f>
        <v>0</v>
      </c>
      <c r="AA32" s="35">
        <f>'Initial Info Client Demographic'!G32</f>
        <v>0</v>
      </c>
      <c r="AB32" s="35">
        <f>'Initial Info Client Demographic'!H32</f>
        <v>0</v>
      </c>
      <c r="AC32" s="35">
        <f>'Initial Info Client Demographic'!I32</f>
        <v>0</v>
      </c>
      <c r="AD32" s="35">
        <f>'Initial Info Client Demographic'!J32</f>
        <v>0</v>
      </c>
    </row>
    <row r="33" spans="1:30" ht="49.5" customHeight="1">
      <c r="A33" s="29">
        <f t="shared" si="0"/>
        <v>20</v>
      </c>
      <c r="B33" s="97">
        <f>'Initial Info Client Demographic'!B33</f>
        <v>0</v>
      </c>
      <c r="C33" s="98">
        <f>'Initial Info Client Demographic'!C33</f>
        <v>0</v>
      </c>
      <c r="D33" s="99"/>
      <c r="E33" s="100"/>
      <c r="F33" s="101"/>
      <c r="G33" s="87"/>
      <c r="H33" s="88"/>
      <c r="I33" s="102">
        <v>0</v>
      </c>
      <c r="J33" s="103">
        <v>0</v>
      </c>
      <c r="K33" s="104">
        <v>0</v>
      </c>
      <c r="L33" s="105">
        <v>0</v>
      </c>
      <c r="M33" s="93">
        <f t="shared" si="1"/>
        <v>0</v>
      </c>
      <c r="N33" s="42"/>
      <c r="O33" s="106">
        <f t="shared" si="2"/>
        <v>0</v>
      </c>
      <c r="P33" s="95"/>
      <c r="R33" s="96">
        <f>'Initial Info Client Demographic'!D33</f>
        <v>0</v>
      </c>
      <c r="T33" s="33">
        <f>'Initial Info Client Demographic'!E33</f>
        <v>0</v>
      </c>
      <c r="U33" s="34">
        <f>'Initial Info Client Demographic'!F33</f>
        <v>0</v>
      </c>
      <c r="V33" s="35">
        <f>'Initial Info Client Demographic'!G33</f>
        <v>0</v>
      </c>
      <c r="W33" s="33">
        <f>'Initial Info Client Demographic'!H33</f>
        <v>0</v>
      </c>
      <c r="X33" s="34">
        <f>'Initial Info Client Demographic'!I33</f>
        <v>0</v>
      </c>
      <c r="Y33" s="35">
        <f>'Initial Info Client Demographic'!E33</f>
        <v>0</v>
      </c>
      <c r="Z33" s="35">
        <f>'Initial Info Client Demographic'!F33</f>
        <v>0</v>
      </c>
      <c r="AA33" s="35">
        <f>'Initial Info Client Demographic'!G33</f>
        <v>0</v>
      </c>
      <c r="AB33" s="35">
        <f>'Initial Info Client Demographic'!H33</f>
        <v>0</v>
      </c>
      <c r="AC33" s="35">
        <f>'Initial Info Client Demographic'!I33</f>
        <v>0</v>
      </c>
      <c r="AD33" s="35">
        <f>'Initial Info Client Demographic'!J33</f>
        <v>0</v>
      </c>
    </row>
    <row r="34" spans="1:30" ht="49.5" customHeight="1">
      <c r="A34" s="29">
        <f t="shared" si="0"/>
        <v>21</v>
      </c>
      <c r="B34" s="82">
        <f>'Initial Info Client Demographic'!B34</f>
        <v>0</v>
      </c>
      <c r="C34" s="83">
        <f>'Initial Info Client Demographic'!C34</f>
        <v>0</v>
      </c>
      <c r="D34" s="84"/>
      <c r="E34" s="85"/>
      <c r="F34" s="86"/>
      <c r="G34" s="87"/>
      <c r="H34" s="88"/>
      <c r="I34" s="89">
        <v>0</v>
      </c>
      <c r="J34" s="90"/>
      <c r="K34" s="91"/>
      <c r="L34" s="92">
        <v>0</v>
      </c>
      <c r="M34" s="93">
        <f t="shared" si="1"/>
        <v>0</v>
      </c>
      <c r="N34" s="32"/>
      <c r="O34" s="94">
        <f t="shared" si="2"/>
        <v>0</v>
      </c>
      <c r="P34" s="95"/>
      <c r="R34" s="96">
        <f>'Initial Info Client Demographic'!D34</f>
        <v>0</v>
      </c>
      <c r="T34" s="33">
        <f>'Initial Info Client Demographic'!E34</f>
        <v>0</v>
      </c>
      <c r="U34" s="34">
        <f>'Initial Info Client Demographic'!F34</f>
        <v>0</v>
      </c>
      <c r="V34" s="35">
        <f>'Initial Info Client Demographic'!G34</f>
        <v>0</v>
      </c>
      <c r="W34" s="33">
        <f>'Initial Info Client Demographic'!H34</f>
        <v>0</v>
      </c>
      <c r="X34" s="34">
        <f>'Initial Info Client Demographic'!I34</f>
        <v>0</v>
      </c>
      <c r="Y34" s="35">
        <f>'Initial Info Client Demographic'!E34</f>
        <v>0</v>
      </c>
      <c r="Z34" s="35">
        <f>'Initial Info Client Demographic'!F34</f>
        <v>0</v>
      </c>
      <c r="AA34" s="35">
        <f>'Initial Info Client Demographic'!G34</f>
        <v>0</v>
      </c>
      <c r="AB34" s="35">
        <f>'Initial Info Client Demographic'!H34</f>
        <v>0</v>
      </c>
      <c r="AC34" s="35">
        <f>'Initial Info Client Demographic'!I34</f>
        <v>0</v>
      </c>
      <c r="AD34" s="35">
        <f>'Initial Info Client Demographic'!J34</f>
        <v>0</v>
      </c>
    </row>
    <row r="35" spans="1:30" ht="49.5" customHeight="1">
      <c r="A35" s="29">
        <f t="shared" si="0"/>
        <v>22</v>
      </c>
      <c r="B35" s="97">
        <f>'Initial Info Client Demographic'!B35</f>
        <v>0</v>
      </c>
      <c r="C35" s="98">
        <f>'Initial Info Client Demographic'!C35</f>
        <v>0</v>
      </c>
      <c r="D35" s="99"/>
      <c r="E35" s="100"/>
      <c r="F35" s="101"/>
      <c r="G35" s="87"/>
      <c r="H35" s="88"/>
      <c r="I35" s="102">
        <v>0</v>
      </c>
      <c r="J35" s="103"/>
      <c r="K35" s="104"/>
      <c r="L35" s="105">
        <v>0</v>
      </c>
      <c r="M35" s="93">
        <f t="shared" si="1"/>
        <v>0</v>
      </c>
      <c r="N35" s="42"/>
      <c r="O35" s="106">
        <f t="shared" si="2"/>
        <v>0</v>
      </c>
      <c r="P35" s="95"/>
      <c r="R35" s="96">
        <f>'Initial Info Client Demographic'!D35</f>
        <v>0</v>
      </c>
      <c r="T35" s="33">
        <f>'Initial Info Client Demographic'!E35</f>
        <v>0</v>
      </c>
      <c r="U35" s="34">
        <f>'Initial Info Client Demographic'!F35</f>
        <v>0</v>
      </c>
      <c r="V35" s="35">
        <f>'Initial Info Client Demographic'!G35</f>
        <v>0</v>
      </c>
      <c r="W35" s="33">
        <f>'Initial Info Client Demographic'!H35</f>
        <v>0</v>
      </c>
      <c r="X35" s="34">
        <f>'Initial Info Client Demographic'!I35</f>
        <v>0</v>
      </c>
      <c r="Y35" s="35">
        <f>'Initial Info Client Demographic'!E35</f>
        <v>0</v>
      </c>
      <c r="Z35" s="35">
        <f>'Initial Info Client Demographic'!F35</f>
        <v>0</v>
      </c>
      <c r="AA35" s="35">
        <f>'Initial Info Client Demographic'!G35</f>
        <v>0</v>
      </c>
      <c r="AB35" s="35">
        <f>'Initial Info Client Demographic'!H35</f>
        <v>0</v>
      </c>
      <c r="AC35" s="35">
        <f>'Initial Info Client Demographic'!I35</f>
        <v>0</v>
      </c>
      <c r="AD35" s="35">
        <f>'Initial Info Client Demographic'!J35</f>
        <v>0</v>
      </c>
    </row>
    <row r="36" spans="1:30" ht="49.5" customHeight="1">
      <c r="A36" s="29">
        <f t="shared" si="0"/>
        <v>23</v>
      </c>
      <c r="B36" s="82">
        <f>'Initial Info Client Demographic'!B36</f>
        <v>0</v>
      </c>
      <c r="C36" s="83">
        <f>'Initial Info Client Demographic'!C36</f>
        <v>0</v>
      </c>
      <c r="D36" s="84"/>
      <c r="E36" s="85"/>
      <c r="F36" s="86"/>
      <c r="G36" s="87"/>
      <c r="H36" s="88"/>
      <c r="I36" s="89">
        <v>0</v>
      </c>
      <c r="J36" s="90"/>
      <c r="K36" s="91"/>
      <c r="L36" s="92">
        <v>0</v>
      </c>
      <c r="M36" s="93">
        <f t="shared" si="1"/>
        <v>0</v>
      </c>
      <c r="N36" s="32"/>
      <c r="O36" s="94">
        <f t="shared" si="2"/>
        <v>0</v>
      </c>
      <c r="P36" s="95"/>
      <c r="R36" s="96">
        <f>'Initial Info Client Demographic'!D36</f>
        <v>0</v>
      </c>
      <c r="T36" s="33">
        <f>'Initial Info Client Demographic'!E36</f>
        <v>0</v>
      </c>
      <c r="U36" s="34">
        <f>'Initial Info Client Demographic'!F36</f>
        <v>0</v>
      </c>
      <c r="V36" s="35">
        <f>'Initial Info Client Demographic'!G36</f>
        <v>0</v>
      </c>
      <c r="W36" s="33">
        <f>'Initial Info Client Demographic'!H36</f>
        <v>0</v>
      </c>
      <c r="X36" s="34">
        <f>'Initial Info Client Demographic'!I36</f>
        <v>0</v>
      </c>
      <c r="Y36" s="35">
        <f>'Initial Info Client Demographic'!E36</f>
        <v>0</v>
      </c>
      <c r="Z36" s="35">
        <f>'Initial Info Client Demographic'!F36</f>
        <v>0</v>
      </c>
      <c r="AA36" s="35">
        <f>'Initial Info Client Demographic'!G36</f>
        <v>0</v>
      </c>
      <c r="AB36" s="35">
        <f>'Initial Info Client Demographic'!H36</f>
        <v>0</v>
      </c>
      <c r="AC36" s="35">
        <f>'Initial Info Client Demographic'!I36</f>
        <v>0</v>
      </c>
      <c r="AD36" s="35">
        <f>'Initial Info Client Demographic'!J36</f>
        <v>0</v>
      </c>
    </row>
    <row r="37" spans="1:30" ht="49.5" customHeight="1">
      <c r="A37" s="29">
        <f t="shared" si="0"/>
        <v>24</v>
      </c>
      <c r="B37" s="97">
        <f>'Initial Info Client Demographic'!B37</f>
        <v>0</v>
      </c>
      <c r="C37" s="98">
        <f>'Initial Info Client Demographic'!C37</f>
        <v>0</v>
      </c>
      <c r="D37" s="99"/>
      <c r="E37" s="100"/>
      <c r="F37" s="101"/>
      <c r="G37" s="87"/>
      <c r="H37" s="88"/>
      <c r="I37" s="102">
        <v>0</v>
      </c>
      <c r="J37" s="103"/>
      <c r="K37" s="104"/>
      <c r="L37" s="105">
        <v>0</v>
      </c>
      <c r="M37" s="93">
        <f t="shared" si="1"/>
        <v>0</v>
      </c>
      <c r="N37" s="42"/>
      <c r="O37" s="106">
        <f t="shared" si="2"/>
        <v>0</v>
      </c>
      <c r="P37" s="95"/>
      <c r="R37" s="96">
        <f>'Initial Info Client Demographic'!D37</f>
        <v>0</v>
      </c>
      <c r="T37" s="33">
        <f>'Initial Info Client Demographic'!E37</f>
        <v>0</v>
      </c>
      <c r="U37" s="34">
        <f>'Initial Info Client Demographic'!F37</f>
        <v>0</v>
      </c>
      <c r="V37" s="35">
        <f>'Initial Info Client Demographic'!G37</f>
        <v>0</v>
      </c>
      <c r="W37" s="33">
        <f>'Initial Info Client Demographic'!H37</f>
        <v>0</v>
      </c>
      <c r="X37" s="34">
        <f>'Initial Info Client Demographic'!I37</f>
        <v>0</v>
      </c>
      <c r="Y37" s="35">
        <f>'Initial Info Client Demographic'!E37</f>
        <v>0</v>
      </c>
      <c r="Z37" s="35">
        <f>'Initial Info Client Demographic'!F37</f>
        <v>0</v>
      </c>
      <c r="AA37" s="35">
        <f>'Initial Info Client Demographic'!G37</f>
        <v>0</v>
      </c>
      <c r="AB37" s="35">
        <f>'Initial Info Client Demographic'!H37</f>
        <v>0</v>
      </c>
      <c r="AC37" s="35">
        <f>'Initial Info Client Demographic'!I37</f>
        <v>0</v>
      </c>
      <c r="AD37" s="35">
        <f>'Initial Info Client Demographic'!J37</f>
        <v>0</v>
      </c>
    </row>
    <row r="38" spans="1:30" ht="49.5" customHeight="1">
      <c r="A38" s="29">
        <f t="shared" si="0"/>
        <v>25</v>
      </c>
      <c r="B38" s="82">
        <f>'Initial Info Client Demographic'!B38</f>
        <v>0</v>
      </c>
      <c r="C38" s="83">
        <f>'Initial Info Client Demographic'!C38</f>
        <v>0</v>
      </c>
      <c r="D38" s="84"/>
      <c r="E38" s="85"/>
      <c r="F38" s="86"/>
      <c r="G38" s="87"/>
      <c r="H38" s="88"/>
      <c r="I38" s="89">
        <v>0</v>
      </c>
      <c r="J38" s="90"/>
      <c r="K38" s="91"/>
      <c r="L38" s="92">
        <v>0</v>
      </c>
      <c r="M38" s="93">
        <f t="shared" si="1"/>
        <v>0</v>
      </c>
      <c r="N38" s="32"/>
      <c r="O38" s="94">
        <f t="shared" si="2"/>
        <v>0</v>
      </c>
      <c r="P38" s="95"/>
      <c r="R38" s="96">
        <f>'Initial Info Client Demographic'!D38</f>
        <v>0</v>
      </c>
      <c r="T38" s="33">
        <f>'Initial Info Client Demographic'!E38</f>
        <v>0</v>
      </c>
      <c r="U38" s="34">
        <f>'Initial Info Client Demographic'!F38</f>
        <v>0</v>
      </c>
      <c r="V38" s="35">
        <f>'Initial Info Client Demographic'!G38</f>
        <v>0</v>
      </c>
      <c r="W38" s="33">
        <f>'Initial Info Client Demographic'!H38</f>
        <v>0</v>
      </c>
      <c r="X38" s="34">
        <f>'Initial Info Client Demographic'!I38</f>
        <v>0</v>
      </c>
      <c r="Y38" s="35">
        <f>'Initial Info Client Demographic'!E38</f>
        <v>0</v>
      </c>
      <c r="Z38" s="35">
        <f>'Initial Info Client Demographic'!F38</f>
        <v>0</v>
      </c>
      <c r="AA38" s="35">
        <f>'Initial Info Client Demographic'!G38</f>
        <v>0</v>
      </c>
      <c r="AB38" s="35">
        <f>'Initial Info Client Demographic'!H38</f>
        <v>0</v>
      </c>
      <c r="AC38" s="35">
        <f>'Initial Info Client Demographic'!I38</f>
        <v>0</v>
      </c>
      <c r="AD38" s="35">
        <f>'Initial Info Client Demographic'!J38</f>
        <v>0</v>
      </c>
    </row>
    <row r="39" spans="1:30" ht="49.5" customHeight="1">
      <c r="A39" s="29">
        <f t="shared" si="0"/>
        <v>26</v>
      </c>
      <c r="B39" s="97">
        <f>'Initial Info Client Demographic'!B39</f>
        <v>0</v>
      </c>
      <c r="C39" s="98">
        <f>'Initial Info Client Demographic'!C39</f>
        <v>0</v>
      </c>
      <c r="D39" s="99"/>
      <c r="E39" s="100"/>
      <c r="F39" s="101"/>
      <c r="G39" s="87"/>
      <c r="H39" s="88"/>
      <c r="I39" s="102">
        <v>0</v>
      </c>
      <c r="J39" s="103"/>
      <c r="K39" s="104"/>
      <c r="L39" s="105">
        <v>0</v>
      </c>
      <c r="M39" s="93">
        <f t="shared" si="1"/>
        <v>0</v>
      </c>
      <c r="N39" s="42"/>
      <c r="O39" s="106">
        <f t="shared" si="2"/>
        <v>0</v>
      </c>
      <c r="P39" s="95"/>
      <c r="R39" s="96">
        <f>'Initial Info Client Demographic'!D39</f>
        <v>0</v>
      </c>
      <c r="T39" s="33">
        <f>'Initial Info Client Demographic'!E39</f>
        <v>0</v>
      </c>
      <c r="U39" s="34">
        <f>'Initial Info Client Demographic'!F39</f>
        <v>0</v>
      </c>
      <c r="V39" s="35">
        <f>'Initial Info Client Demographic'!G39</f>
        <v>0</v>
      </c>
      <c r="W39" s="33">
        <f>'Initial Info Client Demographic'!H39</f>
        <v>0</v>
      </c>
      <c r="X39" s="34">
        <f>'Initial Info Client Demographic'!I39</f>
        <v>0</v>
      </c>
      <c r="Y39" s="35">
        <f>'Initial Info Client Demographic'!E39</f>
        <v>0</v>
      </c>
      <c r="Z39" s="35">
        <f>'Initial Info Client Demographic'!F39</f>
        <v>0</v>
      </c>
      <c r="AA39" s="35">
        <f>'Initial Info Client Demographic'!G39</f>
        <v>0</v>
      </c>
      <c r="AB39" s="35">
        <f>'Initial Info Client Demographic'!H39</f>
        <v>0</v>
      </c>
      <c r="AC39" s="35">
        <f>'Initial Info Client Demographic'!I39</f>
        <v>0</v>
      </c>
      <c r="AD39" s="35">
        <f>'Initial Info Client Demographic'!J39</f>
        <v>0</v>
      </c>
    </row>
    <row r="40" spans="1:30" ht="49.5" customHeight="1">
      <c r="A40" s="29">
        <f t="shared" si="0"/>
        <v>27</v>
      </c>
      <c r="B40" s="82">
        <f>'Initial Info Client Demographic'!B40</f>
        <v>0</v>
      </c>
      <c r="C40" s="83">
        <f>'Initial Info Client Demographic'!C40</f>
        <v>0</v>
      </c>
      <c r="D40" s="84"/>
      <c r="E40" s="85"/>
      <c r="F40" s="86"/>
      <c r="G40" s="87"/>
      <c r="H40" s="88"/>
      <c r="I40" s="89">
        <v>0</v>
      </c>
      <c r="J40" s="90"/>
      <c r="K40" s="91"/>
      <c r="L40" s="92">
        <v>0</v>
      </c>
      <c r="M40" s="93">
        <f t="shared" si="1"/>
        <v>0</v>
      </c>
      <c r="N40" s="32"/>
      <c r="O40" s="94">
        <f t="shared" si="2"/>
        <v>0</v>
      </c>
      <c r="P40" s="95"/>
      <c r="R40" s="96">
        <f>'Initial Info Client Demographic'!D40</f>
        <v>0</v>
      </c>
      <c r="T40" s="33">
        <f>'Initial Info Client Demographic'!E40</f>
        <v>0</v>
      </c>
      <c r="U40" s="34">
        <f>'Initial Info Client Demographic'!F40</f>
        <v>0</v>
      </c>
      <c r="V40" s="35">
        <f>'Initial Info Client Demographic'!G40</f>
        <v>0</v>
      </c>
      <c r="W40" s="33">
        <f>'Initial Info Client Demographic'!H40</f>
        <v>0</v>
      </c>
      <c r="X40" s="34">
        <f>'Initial Info Client Demographic'!I40</f>
        <v>0</v>
      </c>
      <c r="Y40" s="35">
        <f>'Initial Info Client Demographic'!E40</f>
        <v>0</v>
      </c>
      <c r="Z40" s="35">
        <f>'Initial Info Client Demographic'!F40</f>
        <v>0</v>
      </c>
      <c r="AA40" s="35">
        <f>'Initial Info Client Demographic'!G40</f>
        <v>0</v>
      </c>
      <c r="AB40" s="35">
        <f>'Initial Info Client Demographic'!H40</f>
        <v>0</v>
      </c>
      <c r="AC40" s="35">
        <f>'Initial Info Client Demographic'!I40</f>
        <v>0</v>
      </c>
      <c r="AD40" s="35">
        <f>'Initial Info Client Demographic'!J40</f>
        <v>0</v>
      </c>
    </row>
    <row r="41" spans="1:30" ht="49.5" customHeight="1">
      <c r="A41" s="29">
        <f t="shared" si="0"/>
        <v>28</v>
      </c>
      <c r="B41" s="97">
        <f>'Initial Info Client Demographic'!B41</f>
        <v>0</v>
      </c>
      <c r="C41" s="98">
        <f>'Initial Info Client Demographic'!C41</f>
        <v>0</v>
      </c>
      <c r="D41" s="99"/>
      <c r="E41" s="100"/>
      <c r="F41" s="101"/>
      <c r="G41" s="87"/>
      <c r="H41" s="88"/>
      <c r="I41" s="102">
        <v>0</v>
      </c>
      <c r="J41" s="103"/>
      <c r="K41" s="104"/>
      <c r="L41" s="105">
        <v>0</v>
      </c>
      <c r="M41" s="93">
        <f t="shared" si="1"/>
        <v>0</v>
      </c>
      <c r="N41" s="42"/>
      <c r="O41" s="106">
        <f t="shared" si="2"/>
        <v>0</v>
      </c>
      <c r="P41" s="95"/>
      <c r="R41" s="96">
        <f>'Initial Info Client Demographic'!D41</f>
        <v>0</v>
      </c>
      <c r="T41" s="33">
        <f>'Initial Info Client Demographic'!E41</f>
        <v>0</v>
      </c>
      <c r="U41" s="34">
        <f>'Initial Info Client Demographic'!F41</f>
        <v>0</v>
      </c>
      <c r="V41" s="35">
        <f>'Initial Info Client Demographic'!G41</f>
        <v>0</v>
      </c>
      <c r="W41" s="33">
        <f>'Initial Info Client Demographic'!H41</f>
        <v>0</v>
      </c>
      <c r="X41" s="34">
        <f>'Initial Info Client Demographic'!I41</f>
        <v>0</v>
      </c>
      <c r="Y41" s="35">
        <f>'Initial Info Client Demographic'!E41</f>
        <v>0</v>
      </c>
      <c r="Z41" s="35">
        <f>'Initial Info Client Demographic'!F41</f>
        <v>0</v>
      </c>
      <c r="AA41" s="35">
        <f>'Initial Info Client Demographic'!G41</f>
        <v>0</v>
      </c>
      <c r="AB41" s="35">
        <f>'Initial Info Client Demographic'!H41</f>
        <v>0</v>
      </c>
      <c r="AC41" s="35">
        <f>'Initial Info Client Demographic'!I41</f>
        <v>0</v>
      </c>
      <c r="AD41" s="35">
        <f>'Initial Info Client Demographic'!J41</f>
        <v>0</v>
      </c>
    </row>
    <row r="42" spans="1:30" ht="49.5" customHeight="1">
      <c r="A42" s="29">
        <f t="shared" si="0"/>
        <v>29</v>
      </c>
      <c r="B42" s="82">
        <f>'Initial Info Client Demographic'!B42</f>
        <v>0</v>
      </c>
      <c r="C42" s="83">
        <f>'Initial Info Client Demographic'!C42</f>
        <v>0</v>
      </c>
      <c r="D42" s="84"/>
      <c r="E42" s="85"/>
      <c r="F42" s="86"/>
      <c r="G42" s="87"/>
      <c r="H42" s="88"/>
      <c r="I42" s="89">
        <v>0</v>
      </c>
      <c r="J42" s="90"/>
      <c r="K42" s="91"/>
      <c r="L42" s="92">
        <v>0</v>
      </c>
      <c r="M42" s="93">
        <f t="shared" si="1"/>
        <v>0</v>
      </c>
      <c r="N42" s="32"/>
      <c r="O42" s="94">
        <f t="shared" si="2"/>
        <v>0</v>
      </c>
      <c r="P42" s="95"/>
      <c r="R42" s="96">
        <f>'Initial Info Client Demographic'!D42</f>
        <v>0</v>
      </c>
      <c r="T42" s="33">
        <f>'Initial Info Client Demographic'!E42</f>
        <v>0</v>
      </c>
      <c r="U42" s="34">
        <f>'Initial Info Client Demographic'!F42</f>
        <v>0</v>
      </c>
      <c r="V42" s="35">
        <f>'Initial Info Client Demographic'!G42</f>
        <v>0</v>
      </c>
      <c r="W42" s="33">
        <f>'Initial Info Client Demographic'!H42</f>
        <v>0</v>
      </c>
      <c r="X42" s="34">
        <f>'Initial Info Client Demographic'!I42</f>
        <v>0</v>
      </c>
      <c r="Y42" s="35">
        <f>'Initial Info Client Demographic'!E42</f>
        <v>0</v>
      </c>
      <c r="Z42" s="35">
        <f>'Initial Info Client Demographic'!F42</f>
        <v>0</v>
      </c>
      <c r="AA42" s="35">
        <f>'Initial Info Client Demographic'!G42</f>
        <v>0</v>
      </c>
      <c r="AB42" s="35">
        <f>'Initial Info Client Demographic'!H42</f>
        <v>0</v>
      </c>
      <c r="AC42" s="35">
        <f>'Initial Info Client Demographic'!I42</f>
        <v>0</v>
      </c>
      <c r="AD42" s="35">
        <f>'Initial Info Client Demographic'!J42</f>
        <v>0</v>
      </c>
    </row>
    <row r="43" spans="1:30" ht="49.5" customHeight="1">
      <c r="A43" s="29">
        <f t="shared" si="0"/>
        <v>30</v>
      </c>
      <c r="B43" s="97">
        <f>'Initial Info Client Demographic'!B43</f>
        <v>0</v>
      </c>
      <c r="C43" s="98">
        <f>'Initial Info Client Demographic'!C43</f>
        <v>0</v>
      </c>
      <c r="D43" s="99"/>
      <c r="E43" s="100"/>
      <c r="F43" s="101"/>
      <c r="G43" s="87"/>
      <c r="H43" s="88"/>
      <c r="I43" s="102">
        <v>0</v>
      </c>
      <c r="J43" s="103"/>
      <c r="K43" s="104"/>
      <c r="L43" s="105">
        <v>0</v>
      </c>
      <c r="M43" s="93">
        <f t="shared" si="1"/>
        <v>0</v>
      </c>
      <c r="N43" s="42"/>
      <c r="O43" s="106">
        <f t="shared" si="2"/>
        <v>0</v>
      </c>
      <c r="P43" s="95"/>
      <c r="R43" s="96">
        <f>'Initial Info Client Demographic'!D43</f>
        <v>0</v>
      </c>
      <c r="T43" s="33">
        <f>'Initial Info Client Demographic'!E43</f>
        <v>0</v>
      </c>
      <c r="U43" s="34">
        <f>'Initial Info Client Demographic'!F43</f>
        <v>0</v>
      </c>
      <c r="V43" s="35">
        <f>'Initial Info Client Demographic'!G43</f>
        <v>0</v>
      </c>
      <c r="W43" s="33">
        <f>'Initial Info Client Demographic'!H43</f>
        <v>0</v>
      </c>
      <c r="X43" s="34">
        <f>'Initial Info Client Demographic'!I43</f>
        <v>0</v>
      </c>
      <c r="Y43" s="35">
        <f>'Initial Info Client Demographic'!E43</f>
        <v>0</v>
      </c>
      <c r="Z43" s="35">
        <f>'Initial Info Client Demographic'!F43</f>
        <v>0</v>
      </c>
      <c r="AA43" s="35">
        <f>'Initial Info Client Demographic'!G43</f>
        <v>0</v>
      </c>
      <c r="AB43" s="35">
        <f>'Initial Info Client Demographic'!H43</f>
        <v>0</v>
      </c>
      <c r="AC43" s="35">
        <f>'Initial Info Client Demographic'!I43</f>
        <v>0</v>
      </c>
      <c r="AD43" s="35">
        <f>'Initial Info Client Demographic'!J43</f>
        <v>0</v>
      </c>
    </row>
    <row r="44" spans="1:30" ht="49.5" customHeight="1">
      <c r="A44" s="29">
        <f t="shared" si="0"/>
        <v>31</v>
      </c>
      <c r="B44" s="82">
        <f>'Initial Info Client Demographic'!B44</f>
        <v>0</v>
      </c>
      <c r="C44" s="83">
        <f>'Initial Info Client Demographic'!C44</f>
        <v>0</v>
      </c>
      <c r="D44" s="84"/>
      <c r="E44" s="85"/>
      <c r="F44" s="86"/>
      <c r="G44" s="87"/>
      <c r="H44" s="88"/>
      <c r="I44" s="89">
        <v>0</v>
      </c>
      <c r="J44" s="90"/>
      <c r="K44" s="91"/>
      <c r="L44" s="92">
        <v>0</v>
      </c>
      <c r="M44" s="93">
        <f t="shared" si="1"/>
        <v>0</v>
      </c>
      <c r="N44" s="32"/>
      <c r="O44" s="94">
        <f t="shared" si="2"/>
        <v>0</v>
      </c>
      <c r="P44" s="95"/>
      <c r="R44" s="96">
        <f>'Initial Info Client Demographic'!D44</f>
        <v>0</v>
      </c>
      <c r="T44" s="33">
        <f>'Initial Info Client Demographic'!E44</f>
        <v>0</v>
      </c>
      <c r="U44" s="34">
        <f>'Initial Info Client Demographic'!F44</f>
        <v>0</v>
      </c>
      <c r="V44" s="35">
        <f>'Initial Info Client Demographic'!G44</f>
        <v>0</v>
      </c>
      <c r="W44" s="33">
        <f>'Initial Info Client Demographic'!H44</f>
        <v>0</v>
      </c>
      <c r="X44" s="34">
        <f>'Initial Info Client Demographic'!I44</f>
        <v>0</v>
      </c>
      <c r="Y44" s="35">
        <f>'Initial Info Client Demographic'!E44</f>
        <v>0</v>
      </c>
      <c r="Z44" s="35">
        <f>'Initial Info Client Demographic'!F44</f>
        <v>0</v>
      </c>
      <c r="AA44" s="35">
        <f>'Initial Info Client Demographic'!G44</f>
        <v>0</v>
      </c>
      <c r="AB44" s="35">
        <f>'Initial Info Client Demographic'!H44</f>
        <v>0</v>
      </c>
      <c r="AC44" s="35">
        <f>'Initial Info Client Demographic'!I44</f>
        <v>0</v>
      </c>
      <c r="AD44" s="35">
        <f>'Initial Info Client Demographic'!J44</f>
        <v>0</v>
      </c>
    </row>
    <row r="45" spans="1:30" ht="49.5" customHeight="1">
      <c r="A45" s="29">
        <f t="shared" si="0"/>
        <v>32</v>
      </c>
      <c r="B45" s="97">
        <f>'Initial Info Client Demographic'!B45</f>
        <v>0</v>
      </c>
      <c r="C45" s="98">
        <f>'Initial Info Client Demographic'!C45</f>
        <v>0</v>
      </c>
      <c r="D45" s="99"/>
      <c r="E45" s="100"/>
      <c r="F45" s="101"/>
      <c r="G45" s="87"/>
      <c r="H45" s="88"/>
      <c r="I45" s="102">
        <v>0</v>
      </c>
      <c r="J45" s="103"/>
      <c r="K45" s="104"/>
      <c r="L45" s="105">
        <v>0</v>
      </c>
      <c r="M45" s="93">
        <f t="shared" si="1"/>
        <v>0</v>
      </c>
      <c r="N45" s="42"/>
      <c r="O45" s="106">
        <f t="shared" si="2"/>
        <v>0</v>
      </c>
      <c r="P45" s="95"/>
      <c r="R45" s="96">
        <f>'Initial Info Client Demographic'!D45</f>
        <v>0</v>
      </c>
      <c r="T45" s="33">
        <f>'Initial Info Client Demographic'!E45</f>
        <v>0</v>
      </c>
      <c r="U45" s="34">
        <f>'Initial Info Client Demographic'!F45</f>
        <v>0</v>
      </c>
      <c r="V45" s="35">
        <f>'Initial Info Client Demographic'!G45</f>
        <v>0</v>
      </c>
      <c r="W45" s="33">
        <f>'Initial Info Client Demographic'!H45</f>
        <v>0</v>
      </c>
      <c r="X45" s="34">
        <f>'Initial Info Client Demographic'!I45</f>
        <v>0</v>
      </c>
      <c r="Y45" s="35">
        <f>'Initial Info Client Demographic'!E45</f>
        <v>0</v>
      </c>
      <c r="Z45" s="35">
        <f>'Initial Info Client Demographic'!F45</f>
        <v>0</v>
      </c>
      <c r="AA45" s="35">
        <f>'Initial Info Client Demographic'!G45</f>
        <v>0</v>
      </c>
      <c r="AB45" s="35">
        <f>'Initial Info Client Demographic'!H45</f>
        <v>0</v>
      </c>
      <c r="AC45" s="35">
        <f>'Initial Info Client Demographic'!I45</f>
        <v>0</v>
      </c>
      <c r="AD45" s="35">
        <f>'Initial Info Client Demographic'!J45</f>
        <v>0</v>
      </c>
    </row>
    <row r="46" spans="1:30" ht="49.5" customHeight="1">
      <c r="A46" s="29">
        <f t="shared" si="0"/>
        <v>33</v>
      </c>
      <c r="B46" s="82">
        <f>'Initial Info Client Demographic'!B46</f>
        <v>0</v>
      </c>
      <c r="C46" s="83">
        <f>'Initial Info Client Demographic'!C46</f>
        <v>0</v>
      </c>
      <c r="D46" s="84"/>
      <c r="E46" s="85"/>
      <c r="F46" s="86"/>
      <c r="G46" s="87"/>
      <c r="H46" s="88"/>
      <c r="I46" s="89">
        <v>0</v>
      </c>
      <c r="J46" s="90"/>
      <c r="K46" s="91"/>
      <c r="L46" s="92">
        <v>0</v>
      </c>
      <c r="M46" s="93">
        <f t="shared" si="1"/>
        <v>0</v>
      </c>
      <c r="N46" s="32"/>
      <c r="O46" s="94">
        <f t="shared" si="2"/>
        <v>0</v>
      </c>
      <c r="P46" s="95"/>
      <c r="R46" s="96">
        <f>'Initial Info Client Demographic'!D46</f>
        <v>0</v>
      </c>
      <c r="T46" s="33">
        <f>'Initial Info Client Demographic'!E46</f>
        <v>0</v>
      </c>
      <c r="U46" s="34">
        <f>'Initial Info Client Demographic'!F46</f>
        <v>0</v>
      </c>
      <c r="V46" s="35">
        <f>'Initial Info Client Demographic'!G46</f>
        <v>0</v>
      </c>
      <c r="W46" s="33">
        <f>'Initial Info Client Demographic'!H46</f>
        <v>0</v>
      </c>
      <c r="X46" s="34">
        <f>'Initial Info Client Demographic'!I46</f>
        <v>0</v>
      </c>
      <c r="Y46" s="35">
        <f>'Initial Info Client Demographic'!E46</f>
        <v>0</v>
      </c>
      <c r="Z46" s="35">
        <f>'Initial Info Client Demographic'!F46</f>
        <v>0</v>
      </c>
      <c r="AA46" s="35">
        <f>'Initial Info Client Demographic'!G46</f>
        <v>0</v>
      </c>
      <c r="AB46" s="35">
        <f>'Initial Info Client Demographic'!H46</f>
        <v>0</v>
      </c>
      <c r="AC46" s="35">
        <f>'Initial Info Client Demographic'!I46</f>
        <v>0</v>
      </c>
      <c r="AD46" s="35">
        <f>'Initial Info Client Demographic'!J46</f>
        <v>0</v>
      </c>
    </row>
    <row r="47" spans="1:30" ht="49.5" customHeight="1">
      <c r="A47" s="29">
        <f t="shared" si="0"/>
        <v>34</v>
      </c>
      <c r="B47" s="97">
        <f>'Initial Info Client Demographic'!B47</f>
        <v>0</v>
      </c>
      <c r="C47" s="98">
        <f>'Initial Info Client Demographic'!C47</f>
        <v>0</v>
      </c>
      <c r="D47" s="99"/>
      <c r="E47" s="100"/>
      <c r="F47" s="101"/>
      <c r="G47" s="87"/>
      <c r="H47" s="88"/>
      <c r="I47" s="102">
        <v>0</v>
      </c>
      <c r="J47" s="103"/>
      <c r="K47" s="104"/>
      <c r="L47" s="105">
        <v>0</v>
      </c>
      <c r="M47" s="93">
        <f t="shared" si="1"/>
        <v>0</v>
      </c>
      <c r="N47" s="42"/>
      <c r="O47" s="106">
        <f t="shared" si="2"/>
        <v>0</v>
      </c>
      <c r="P47" s="95"/>
      <c r="R47" s="96">
        <f>'Initial Info Client Demographic'!D47</f>
        <v>0</v>
      </c>
      <c r="T47" s="33">
        <f>'Initial Info Client Demographic'!E47</f>
        <v>0</v>
      </c>
      <c r="U47" s="34">
        <f>'Initial Info Client Demographic'!F47</f>
        <v>0</v>
      </c>
      <c r="V47" s="35">
        <f>'Initial Info Client Demographic'!G47</f>
        <v>0</v>
      </c>
      <c r="W47" s="33">
        <f>'Initial Info Client Demographic'!H47</f>
        <v>0</v>
      </c>
      <c r="X47" s="34">
        <f>'Initial Info Client Demographic'!I47</f>
        <v>0</v>
      </c>
      <c r="Y47" s="35">
        <f>'Initial Info Client Demographic'!E47</f>
        <v>0</v>
      </c>
      <c r="Z47" s="35">
        <f>'Initial Info Client Demographic'!F47</f>
        <v>0</v>
      </c>
      <c r="AA47" s="35">
        <f>'Initial Info Client Demographic'!G47</f>
        <v>0</v>
      </c>
      <c r="AB47" s="35">
        <f>'Initial Info Client Demographic'!H47</f>
        <v>0</v>
      </c>
      <c r="AC47" s="35">
        <f>'Initial Info Client Demographic'!I47</f>
        <v>0</v>
      </c>
      <c r="AD47" s="35">
        <f>'Initial Info Client Demographic'!J47</f>
        <v>0</v>
      </c>
    </row>
    <row r="48" spans="1:30" ht="49.5" customHeight="1">
      <c r="A48" s="29">
        <f t="shared" si="0"/>
        <v>35</v>
      </c>
      <c r="B48" s="82">
        <f>'Initial Info Client Demographic'!B48</f>
        <v>0</v>
      </c>
      <c r="C48" s="83">
        <f>'Initial Info Client Demographic'!C48</f>
        <v>0</v>
      </c>
      <c r="D48" s="84"/>
      <c r="E48" s="85"/>
      <c r="F48" s="86"/>
      <c r="G48" s="87"/>
      <c r="H48" s="88"/>
      <c r="I48" s="89">
        <v>0</v>
      </c>
      <c r="J48" s="90"/>
      <c r="K48" s="91"/>
      <c r="L48" s="92">
        <v>0</v>
      </c>
      <c r="M48" s="93">
        <f t="shared" si="1"/>
        <v>0</v>
      </c>
      <c r="N48" s="32"/>
      <c r="O48" s="94">
        <f t="shared" si="2"/>
        <v>0</v>
      </c>
      <c r="P48" s="95"/>
      <c r="R48" s="96">
        <f>'Initial Info Client Demographic'!D48</f>
        <v>0</v>
      </c>
      <c r="T48" s="33">
        <f>'Initial Info Client Demographic'!E48</f>
        <v>0</v>
      </c>
      <c r="U48" s="34">
        <f>'Initial Info Client Demographic'!F48</f>
        <v>0</v>
      </c>
      <c r="V48" s="35">
        <f>'Initial Info Client Demographic'!G48</f>
        <v>0</v>
      </c>
      <c r="W48" s="33">
        <f>'Initial Info Client Demographic'!H48</f>
        <v>0</v>
      </c>
      <c r="X48" s="34">
        <f>'Initial Info Client Demographic'!I48</f>
        <v>0</v>
      </c>
      <c r="Y48" s="35">
        <f>'Initial Info Client Demographic'!E48</f>
        <v>0</v>
      </c>
      <c r="Z48" s="35">
        <f>'Initial Info Client Demographic'!F48</f>
        <v>0</v>
      </c>
      <c r="AA48" s="35">
        <f>'Initial Info Client Demographic'!G48</f>
        <v>0</v>
      </c>
      <c r="AB48" s="35">
        <f>'Initial Info Client Demographic'!H48</f>
        <v>0</v>
      </c>
      <c r="AC48" s="35">
        <f>'Initial Info Client Demographic'!I48</f>
        <v>0</v>
      </c>
      <c r="AD48" s="35">
        <f>'Initial Info Client Demographic'!J48</f>
        <v>0</v>
      </c>
    </row>
    <row r="49" spans="1:30" ht="49.5" customHeight="1">
      <c r="A49" s="29">
        <f t="shared" si="0"/>
        <v>36</v>
      </c>
      <c r="B49" s="97">
        <f>'Initial Info Client Demographic'!B49</f>
        <v>0</v>
      </c>
      <c r="C49" s="98">
        <f>'Initial Info Client Demographic'!C49</f>
        <v>0</v>
      </c>
      <c r="D49" s="99"/>
      <c r="E49" s="100"/>
      <c r="F49" s="101"/>
      <c r="G49" s="87"/>
      <c r="H49" s="88"/>
      <c r="I49" s="102">
        <v>0</v>
      </c>
      <c r="J49" s="103"/>
      <c r="K49" s="104"/>
      <c r="L49" s="105">
        <v>0</v>
      </c>
      <c r="M49" s="93">
        <f t="shared" si="1"/>
        <v>0</v>
      </c>
      <c r="N49" s="42"/>
      <c r="O49" s="106">
        <f t="shared" si="2"/>
        <v>0</v>
      </c>
      <c r="P49" s="95"/>
      <c r="R49" s="96">
        <f>'Initial Info Client Demographic'!D49</f>
        <v>0</v>
      </c>
      <c r="T49" s="33">
        <f>'Initial Info Client Demographic'!E49</f>
        <v>0</v>
      </c>
      <c r="U49" s="34">
        <f>'Initial Info Client Demographic'!F49</f>
        <v>0</v>
      </c>
      <c r="V49" s="35">
        <f>'Initial Info Client Demographic'!G49</f>
        <v>0</v>
      </c>
      <c r="W49" s="33">
        <f>'Initial Info Client Demographic'!H49</f>
        <v>0</v>
      </c>
      <c r="X49" s="34">
        <f>'Initial Info Client Demographic'!I49</f>
        <v>0</v>
      </c>
      <c r="Y49" s="35">
        <f>'Initial Info Client Demographic'!E49</f>
        <v>0</v>
      </c>
      <c r="Z49" s="35">
        <f>'Initial Info Client Demographic'!F49</f>
        <v>0</v>
      </c>
      <c r="AA49" s="35">
        <f>'Initial Info Client Demographic'!G49</f>
        <v>0</v>
      </c>
      <c r="AB49" s="35">
        <f>'Initial Info Client Demographic'!H49</f>
        <v>0</v>
      </c>
      <c r="AC49" s="35">
        <f>'Initial Info Client Demographic'!I49</f>
        <v>0</v>
      </c>
      <c r="AD49" s="35">
        <f>'Initial Info Client Demographic'!J49</f>
        <v>0</v>
      </c>
    </row>
    <row r="50" spans="1:30" ht="49.5" customHeight="1">
      <c r="A50" s="29">
        <f t="shared" si="0"/>
        <v>37</v>
      </c>
      <c r="B50" s="82">
        <f>'Initial Info Client Demographic'!B50</f>
        <v>0</v>
      </c>
      <c r="C50" s="83">
        <f>'Initial Info Client Demographic'!C50</f>
        <v>0</v>
      </c>
      <c r="D50" s="84"/>
      <c r="E50" s="85"/>
      <c r="F50" s="86"/>
      <c r="G50" s="87"/>
      <c r="H50" s="88"/>
      <c r="I50" s="89">
        <v>0</v>
      </c>
      <c r="J50" s="90"/>
      <c r="K50" s="91"/>
      <c r="L50" s="92">
        <v>0</v>
      </c>
      <c r="M50" s="93">
        <f t="shared" si="1"/>
        <v>0</v>
      </c>
      <c r="N50" s="32"/>
      <c r="O50" s="94">
        <f t="shared" si="2"/>
        <v>0</v>
      </c>
      <c r="P50" s="95"/>
      <c r="R50" s="96">
        <f>'Initial Info Client Demographic'!D50</f>
        <v>0</v>
      </c>
      <c r="T50" s="33">
        <f>'Initial Info Client Demographic'!E50</f>
        <v>0</v>
      </c>
      <c r="U50" s="34">
        <f>'Initial Info Client Demographic'!F50</f>
        <v>0</v>
      </c>
      <c r="V50" s="35">
        <f>'Initial Info Client Demographic'!G50</f>
        <v>0</v>
      </c>
      <c r="W50" s="33">
        <f>'Initial Info Client Demographic'!H50</f>
        <v>0</v>
      </c>
      <c r="X50" s="34">
        <f>'Initial Info Client Demographic'!I50</f>
        <v>0</v>
      </c>
      <c r="Y50" s="35">
        <f>'Initial Info Client Demographic'!E50</f>
        <v>0</v>
      </c>
      <c r="Z50" s="35">
        <f>'Initial Info Client Demographic'!F50</f>
        <v>0</v>
      </c>
      <c r="AA50" s="35">
        <f>'Initial Info Client Demographic'!G50</f>
        <v>0</v>
      </c>
      <c r="AB50" s="35">
        <f>'Initial Info Client Demographic'!H50</f>
        <v>0</v>
      </c>
      <c r="AC50" s="35">
        <f>'Initial Info Client Demographic'!I50</f>
        <v>0</v>
      </c>
      <c r="AD50" s="35">
        <f>'Initial Info Client Demographic'!J50</f>
        <v>0</v>
      </c>
    </row>
    <row r="51" spans="1:30" ht="49.5" customHeight="1">
      <c r="A51" s="29">
        <f t="shared" si="0"/>
        <v>38</v>
      </c>
      <c r="B51" s="97">
        <f>'Initial Info Client Demographic'!B51</f>
        <v>0</v>
      </c>
      <c r="C51" s="98">
        <f>'Initial Info Client Demographic'!C51</f>
        <v>0</v>
      </c>
      <c r="D51" s="99"/>
      <c r="E51" s="100"/>
      <c r="F51" s="101"/>
      <c r="G51" s="87"/>
      <c r="H51" s="88"/>
      <c r="I51" s="102">
        <v>0</v>
      </c>
      <c r="J51" s="103"/>
      <c r="K51" s="104"/>
      <c r="L51" s="105">
        <v>0</v>
      </c>
      <c r="M51" s="93">
        <f t="shared" si="1"/>
        <v>0</v>
      </c>
      <c r="N51" s="42"/>
      <c r="O51" s="106">
        <f t="shared" si="2"/>
        <v>0</v>
      </c>
      <c r="P51" s="95"/>
      <c r="R51" s="96">
        <f>'Initial Info Client Demographic'!D51</f>
        <v>0</v>
      </c>
      <c r="T51" s="33">
        <f>'Initial Info Client Demographic'!E51</f>
        <v>0</v>
      </c>
      <c r="U51" s="34">
        <f>'Initial Info Client Demographic'!F51</f>
        <v>0</v>
      </c>
      <c r="V51" s="35">
        <f>'Initial Info Client Demographic'!G51</f>
        <v>0</v>
      </c>
      <c r="W51" s="33">
        <f>'Initial Info Client Demographic'!H51</f>
        <v>0</v>
      </c>
      <c r="X51" s="34">
        <f>'Initial Info Client Demographic'!I51</f>
        <v>0</v>
      </c>
      <c r="Y51" s="35">
        <f>'Initial Info Client Demographic'!E51</f>
        <v>0</v>
      </c>
      <c r="Z51" s="35">
        <f>'Initial Info Client Demographic'!F51</f>
        <v>0</v>
      </c>
      <c r="AA51" s="35">
        <f>'Initial Info Client Demographic'!G51</f>
        <v>0</v>
      </c>
      <c r="AB51" s="35">
        <f>'Initial Info Client Demographic'!H51</f>
        <v>0</v>
      </c>
      <c r="AC51" s="35">
        <f>'Initial Info Client Demographic'!I51</f>
        <v>0</v>
      </c>
      <c r="AD51" s="35">
        <f>'Initial Info Client Demographic'!J51</f>
        <v>0</v>
      </c>
    </row>
    <row r="52" spans="1:30" ht="49.5" customHeight="1">
      <c r="A52" s="29">
        <f t="shared" si="0"/>
        <v>39</v>
      </c>
      <c r="B52" s="82">
        <f>'Initial Info Client Demographic'!B52</f>
        <v>0</v>
      </c>
      <c r="C52" s="83">
        <f>'Initial Info Client Demographic'!C52</f>
        <v>0</v>
      </c>
      <c r="D52" s="84"/>
      <c r="E52" s="85"/>
      <c r="F52" s="86"/>
      <c r="G52" s="87"/>
      <c r="H52" s="88"/>
      <c r="I52" s="89">
        <v>0</v>
      </c>
      <c r="J52" s="90"/>
      <c r="K52" s="91"/>
      <c r="L52" s="92">
        <v>0</v>
      </c>
      <c r="M52" s="93">
        <f t="shared" si="1"/>
        <v>0</v>
      </c>
      <c r="N52" s="32"/>
      <c r="O52" s="94">
        <f t="shared" si="2"/>
        <v>0</v>
      </c>
      <c r="P52" s="95"/>
      <c r="R52" s="96">
        <f>'Initial Info Client Demographic'!D52</f>
        <v>0</v>
      </c>
      <c r="T52" s="33">
        <f>'Initial Info Client Demographic'!E52</f>
        <v>0</v>
      </c>
      <c r="U52" s="34">
        <f>'Initial Info Client Demographic'!F52</f>
        <v>0</v>
      </c>
      <c r="V52" s="35">
        <f>'Initial Info Client Demographic'!G52</f>
        <v>0</v>
      </c>
      <c r="W52" s="33">
        <f>'Initial Info Client Demographic'!H52</f>
        <v>0</v>
      </c>
      <c r="X52" s="34">
        <f>'Initial Info Client Demographic'!I52</f>
        <v>0</v>
      </c>
      <c r="Y52" s="35">
        <f>'Initial Info Client Demographic'!E52</f>
        <v>0</v>
      </c>
      <c r="Z52" s="35">
        <f>'Initial Info Client Demographic'!F52</f>
        <v>0</v>
      </c>
      <c r="AA52" s="35">
        <f>'Initial Info Client Demographic'!G52</f>
        <v>0</v>
      </c>
      <c r="AB52" s="35">
        <f>'Initial Info Client Demographic'!H52</f>
        <v>0</v>
      </c>
      <c r="AC52" s="35">
        <f>'Initial Info Client Demographic'!I52</f>
        <v>0</v>
      </c>
      <c r="AD52" s="35">
        <f>'Initial Info Client Demographic'!J52</f>
        <v>0</v>
      </c>
    </row>
    <row r="53" spans="1:30" ht="49.5" customHeight="1">
      <c r="A53" s="29">
        <f t="shared" si="0"/>
        <v>40</v>
      </c>
      <c r="B53" s="97">
        <f>'Initial Info Client Demographic'!B53</f>
        <v>0</v>
      </c>
      <c r="C53" s="98">
        <f>'Initial Info Client Demographic'!C53</f>
        <v>0</v>
      </c>
      <c r="D53" s="99"/>
      <c r="E53" s="100"/>
      <c r="F53" s="101"/>
      <c r="G53" s="87"/>
      <c r="H53" s="88"/>
      <c r="I53" s="102">
        <v>0</v>
      </c>
      <c r="J53" s="103"/>
      <c r="K53" s="104"/>
      <c r="L53" s="105">
        <v>0</v>
      </c>
      <c r="M53" s="93">
        <f t="shared" si="1"/>
        <v>0</v>
      </c>
      <c r="N53" s="42"/>
      <c r="O53" s="106">
        <f t="shared" si="2"/>
        <v>0</v>
      </c>
      <c r="P53" s="95"/>
      <c r="R53" s="96">
        <f>'Initial Info Client Demographic'!D53</f>
        <v>0</v>
      </c>
      <c r="T53" s="33">
        <f>'Initial Info Client Demographic'!E53</f>
        <v>0</v>
      </c>
      <c r="U53" s="34">
        <f>'Initial Info Client Demographic'!F53</f>
        <v>0</v>
      </c>
      <c r="V53" s="35">
        <f>'Initial Info Client Demographic'!G53</f>
        <v>0</v>
      </c>
      <c r="W53" s="33">
        <f>'Initial Info Client Demographic'!H53</f>
        <v>0</v>
      </c>
      <c r="X53" s="34">
        <f>'Initial Info Client Demographic'!I53</f>
        <v>0</v>
      </c>
      <c r="Y53" s="35">
        <f>'Initial Info Client Demographic'!E53</f>
        <v>0</v>
      </c>
      <c r="Z53" s="35">
        <f>'Initial Info Client Demographic'!F53</f>
        <v>0</v>
      </c>
      <c r="AA53" s="35">
        <f>'Initial Info Client Demographic'!G53</f>
        <v>0</v>
      </c>
      <c r="AB53" s="35">
        <f>'Initial Info Client Demographic'!H53</f>
        <v>0</v>
      </c>
      <c r="AC53" s="35">
        <f>'Initial Info Client Demographic'!I53</f>
        <v>0</v>
      </c>
      <c r="AD53" s="35">
        <f>'Initial Info Client Demographic'!J53</f>
        <v>0</v>
      </c>
    </row>
    <row r="54" spans="1:30" ht="49.5" customHeight="1">
      <c r="A54" s="29">
        <f t="shared" si="0"/>
        <v>41</v>
      </c>
      <c r="B54" s="82">
        <f>'Initial Info Client Demographic'!B54</f>
        <v>0</v>
      </c>
      <c r="C54" s="83">
        <f>'Initial Info Client Demographic'!C54</f>
        <v>0</v>
      </c>
      <c r="D54" s="84"/>
      <c r="E54" s="85"/>
      <c r="F54" s="86"/>
      <c r="G54" s="87"/>
      <c r="H54" s="88"/>
      <c r="I54" s="89">
        <v>0</v>
      </c>
      <c r="J54" s="90"/>
      <c r="K54" s="91"/>
      <c r="L54" s="92">
        <v>0</v>
      </c>
      <c r="M54" s="93">
        <f t="shared" si="1"/>
        <v>0</v>
      </c>
      <c r="N54" s="32"/>
      <c r="O54" s="94">
        <f t="shared" si="2"/>
        <v>0</v>
      </c>
      <c r="P54" s="95"/>
      <c r="R54" s="96">
        <f>'Initial Info Client Demographic'!D54</f>
        <v>0</v>
      </c>
      <c r="T54" s="33">
        <f>'Initial Info Client Demographic'!E54</f>
        <v>0</v>
      </c>
      <c r="U54" s="34">
        <f>'Initial Info Client Demographic'!F54</f>
        <v>0</v>
      </c>
      <c r="V54" s="35">
        <f>'Initial Info Client Demographic'!G54</f>
        <v>0</v>
      </c>
      <c r="W54" s="33">
        <f>'Initial Info Client Demographic'!H54</f>
        <v>0</v>
      </c>
      <c r="X54" s="34">
        <f>'Initial Info Client Demographic'!I54</f>
        <v>0</v>
      </c>
      <c r="Y54" s="35">
        <f>'Initial Info Client Demographic'!E54</f>
        <v>0</v>
      </c>
      <c r="Z54" s="35">
        <f>'Initial Info Client Demographic'!F54</f>
        <v>0</v>
      </c>
      <c r="AA54" s="35">
        <f>'Initial Info Client Demographic'!G54</f>
        <v>0</v>
      </c>
      <c r="AB54" s="35">
        <f>'Initial Info Client Demographic'!H54</f>
        <v>0</v>
      </c>
      <c r="AC54" s="35">
        <f>'Initial Info Client Demographic'!I54</f>
        <v>0</v>
      </c>
      <c r="AD54" s="35">
        <f>'Initial Info Client Demographic'!J54</f>
        <v>0</v>
      </c>
    </row>
    <row r="55" spans="1:30" ht="49.5" customHeight="1">
      <c r="A55" s="29">
        <f t="shared" si="0"/>
        <v>42</v>
      </c>
      <c r="B55" s="97">
        <f>'Initial Info Client Demographic'!B55</f>
        <v>0</v>
      </c>
      <c r="C55" s="98">
        <f>'Initial Info Client Demographic'!C55</f>
        <v>0</v>
      </c>
      <c r="D55" s="99"/>
      <c r="E55" s="100"/>
      <c r="F55" s="101"/>
      <c r="G55" s="87"/>
      <c r="H55" s="88"/>
      <c r="I55" s="102">
        <v>0</v>
      </c>
      <c r="J55" s="103"/>
      <c r="K55" s="104"/>
      <c r="L55" s="105">
        <v>0</v>
      </c>
      <c r="M55" s="93">
        <f t="shared" si="1"/>
        <v>0</v>
      </c>
      <c r="N55" s="42"/>
      <c r="O55" s="106">
        <f t="shared" si="2"/>
        <v>0</v>
      </c>
      <c r="P55" s="95"/>
      <c r="R55" s="96">
        <f>'Initial Info Client Demographic'!D55</f>
        <v>0</v>
      </c>
      <c r="T55" s="33">
        <f>'Initial Info Client Demographic'!E55</f>
        <v>0</v>
      </c>
      <c r="U55" s="34">
        <f>'Initial Info Client Demographic'!F55</f>
        <v>0</v>
      </c>
      <c r="V55" s="35">
        <f>'Initial Info Client Demographic'!G55</f>
        <v>0</v>
      </c>
      <c r="W55" s="33">
        <f>'Initial Info Client Demographic'!H55</f>
        <v>0</v>
      </c>
      <c r="X55" s="34">
        <f>'Initial Info Client Demographic'!I55</f>
        <v>0</v>
      </c>
      <c r="Y55" s="35">
        <f>'Initial Info Client Demographic'!E55</f>
        <v>0</v>
      </c>
      <c r="Z55" s="35">
        <f>'Initial Info Client Demographic'!F55</f>
        <v>0</v>
      </c>
      <c r="AA55" s="35">
        <f>'Initial Info Client Demographic'!G55</f>
        <v>0</v>
      </c>
      <c r="AB55" s="35">
        <f>'Initial Info Client Demographic'!H55</f>
        <v>0</v>
      </c>
      <c r="AC55" s="35">
        <f>'Initial Info Client Demographic'!I55</f>
        <v>0</v>
      </c>
      <c r="AD55" s="35">
        <f>'Initial Info Client Demographic'!J55</f>
        <v>0</v>
      </c>
    </row>
    <row r="56" spans="1:30" ht="49.5" customHeight="1">
      <c r="A56" s="29">
        <f t="shared" si="0"/>
        <v>43</v>
      </c>
      <c r="B56" s="82">
        <f>'Initial Info Client Demographic'!B56</f>
        <v>0</v>
      </c>
      <c r="C56" s="83">
        <f>'Initial Info Client Demographic'!C56</f>
        <v>0</v>
      </c>
      <c r="D56" s="84"/>
      <c r="E56" s="85"/>
      <c r="F56" s="86"/>
      <c r="G56" s="87"/>
      <c r="H56" s="88"/>
      <c r="I56" s="89">
        <v>0</v>
      </c>
      <c r="J56" s="90"/>
      <c r="K56" s="91"/>
      <c r="L56" s="92">
        <v>0</v>
      </c>
      <c r="M56" s="93">
        <f t="shared" si="1"/>
        <v>0</v>
      </c>
      <c r="N56" s="32"/>
      <c r="O56" s="94">
        <f t="shared" si="2"/>
        <v>0</v>
      </c>
      <c r="P56" s="95"/>
      <c r="R56" s="96">
        <f>'Initial Info Client Demographic'!D56</f>
        <v>0</v>
      </c>
      <c r="T56" s="33">
        <f>'Initial Info Client Demographic'!E56</f>
        <v>0</v>
      </c>
      <c r="U56" s="34">
        <f>'Initial Info Client Demographic'!F56</f>
        <v>0</v>
      </c>
      <c r="V56" s="35">
        <f>'Initial Info Client Demographic'!G56</f>
        <v>0</v>
      </c>
      <c r="W56" s="33">
        <f>'Initial Info Client Demographic'!H56</f>
        <v>0</v>
      </c>
      <c r="X56" s="34">
        <f>'Initial Info Client Demographic'!I56</f>
        <v>0</v>
      </c>
      <c r="Y56" s="35">
        <f>'Initial Info Client Demographic'!E56</f>
        <v>0</v>
      </c>
      <c r="Z56" s="35">
        <f>'Initial Info Client Demographic'!F56</f>
        <v>0</v>
      </c>
      <c r="AA56" s="35">
        <f>'Initial Info Client Demographic'!G56</f>
        <v>0</v>
      </c>
      <c r="AB56" s="35">
        <f>'Initial Info Client Demographic'!H56</f>
        <v>0</v>
      </c>
      <c r="AC56" s="35">
        <f>'Initial Info Client Demographic'!I56</f>
        <v>0</v>
      </c>
      <c r="AD56" s="35">
        <f>'Initial Info Client Demographic'!J56</f>
        <v>0</v>
      </c>
    </row>
    <row r="57" spans="1:30" ht="49.5" customHeight="1">
      <c r="A57" s="29">
        <f t="shared" si="0"/>
        <v>44</v>
      </c>
      <c r="B57" s="97">
        <f>'Initial Info Client Demographic'!B57</f>
        <v>0</v>
      </c>
      <c r="C57" s="98">
        <f>'Initial Info Client Demographic'!C57</f>
        <v>0</v>
      </c>
      <c r="D57" s="99"/>
      <c r="E57" s="100"/>
      <c r="F57" s="101"/>
      <c r="G57" s="87"/>
      <c r="H57" s="88"/>
      <c r="I57" s="102">
        <v>0</v>
      </c>
      <c r="J57" s="103"/>
      <c r="K57" s="104"/>
      <c r="L57" s="105">
        <v>0</v>
      </c>
      <c r="M57" s="93">
        <f t="shared" si="1"/>
        <v>0</v>
      </c>
      <c r="N57" s="42"/>
      <c r="O57" s="106">
        <f t="shared" si="2"/>
        <v>0</v>
      </c>
      <c r="P57" s="95"/>
      <c r="R57" s="96">
        <f>'Initial Info Client Demographic'!D57</f>
        <v>0</v>
      </c>
      <c r="T57" s="33">
        <f>'Initial Info Client Demographic'!E57</f>
        <v>0</v>
      </c>
      <c r="U57" s="34">
        <f>'Initial Info Client Demographic'!F57</f>
        <v>0</v>
      </c>
      <c r="V57" s="35">
        <f>'Initial Info Client Demographic'!G57</f>
        <v>0</v>
      </c>
      <c r="W57" s="33">
        <f>'Initial Info Client Demographic'!H57</f>
        <v>0</v>
      </c>
      <c r="X57" s="34">
        <f>'Initial Info Client Demographic'!I57</f>
        <v>0</v>
      </c>
      <c r="Y57" s="35">
        <f>'Initial Info Client Demographic'!E57</f>
        <v>0</v>
      </c>
      <c r="Z57" s="35">
        <f>'Initial Info Client Demographic'!F57</f>
        <v>0</v>
      </c>
      <c r="AA57" s="35">
        <f>'Initial Info Client Demographic'!G57</f>
        <v>0</v>
      </c>
      <c r="AB57" s="35">
        <f>'Initial Info Client Demographic'!H57</f>
        <v>0</v>
      </c>
      <c r="AC57" s="35">
        <f>'Initial Info Client Demographic'!I57</f>
        <v>0</v>
      </c>
      <c r="AD57" s="35">
        <f>'Initial Info Client Demographic'!J57</f>
        <v>0</v>
      </c>
    </row>
    <row r="58" spans="1:30" ht="49.5" customHeight="1">
      <c r="A58" s="29">
        <f t="shared" si="0"/>
        <v>45</v>
      </c>
      <c r="B58" s="82">
        <f>'Initial Info Client Demographic'!B58</f>
        <v>0</v>
      </c>
      <c r="C58" s="83">
        <f>'Initial Info Client Demographic'!C58</f>
        <v>0</v>
      </c>
      <c r="D58" s="84"/>
      <c r="E58" s="85"/>
      <c r="F58" s="86"/>
      <c r="G58" s="87"/>
      <c r="H58" s="88"/>
      <c r="I58" s="89">
        <v>0</v>
      </c>
      <c r="J58" s="90"/>
      <c r="K58" s="91"/>
      <c r="L58" s="92">
        <v>0</v>
      </c>
      <c r="M58" s="93">
        <f t="shared" si="1"/>
        <v>0</v>
      </c>
      <c r="N58" s="32"/>
      <c r="O58" s="94">
        <f t="shared" si="2"/>
        <v>0</v>
      </c>
      <c r="P58" s="95"/>
      <c r="R58" s="96">
        <f>'Initial Info Client Demographic'!D58</f>
        <v>0</v>
      </c>
      <c r="T58" s="33">
        <f>'Initial Info Client Demographic'!E58</f>
        <v>0</v>
      </c>
      <c r="U58" s="34">
        <f>'Initial Info Client Demographic'!F58</f>
        <v>0</v>
      </c>
      <c r="V58" s="35">
        <f>'Initial Info Client Demographic'!G58</f>
        <v>0</v>
      </c>
      <c r="W58" s="33">
        <f>'Initial Info Client Demographic'!H58</f>
        <v>0</v>
      </c>
      <c r="X58" s="34">
        <f>'Initial Info Client Demographic'!I58</f>
        <v>0</v>
      </c>
      <c r="Y58" s="35">
        <f>'Initial Info Client Demographic'!E58</f>
        <v>0</v>
      </c>
      <c r="Z58" s="35">
        <f>'Initial Info Client Demographic'!F58</f>
        <v>0</v>
      </c>
      <c r="AA58" s="35">
        <f>'Initial Info Client Demographic'!G58</f>
        <v>0</v>
      </c>
      <c r="AB58" s="35">
        <f>'Initial Info Client Demographic'!H58</f>
        <v>0</v>
      </c>
      <c r="AC58" s="35">
        <f>'Initial Info Client Demographic'!I58</f>
        <v>0</v>
      </c>
      <c r="AD58" s="35">
        <f>'Initial Info Client Demographic'!J58</f>
        <v>0</v>
      </c>
    </row>
    <row r="59" spans="1:30" ht="49.5" customHeight="1">
      <c r="A59" s="29">
        <f t="shared" si="0"/>
        <v>46</v>
      </c>
      <c r="B59" s="97">
        <f>'Initial Info Client Demographic'!B59</f>
        <v>0</v>
      </c>
      <c r="C59" s="98">
        <f>'Initial Info Client Demographic'!C59</f>
        <v>0</v>
      </c>
      <c r="D59" s="99"/>
      <c r="E59" s="100"/>
      <c r="F59" s="101"/>
      <c r="G59" s="87"/>
      <c r="H59" s="88"/>
      <c r="I59" s="102">
        <v>0</v>
      </c>
      <c r="J59" s="103"/>
      <c r="K59" s="104"/>
      <c r="L59" s="105">
        <v>0</v>
      </c>
      <c r="M59" s="93">
        <f t="shared" si="1"/>
        <v>0</v>
      </c>
      <c r="N59" s="42"/>
      <c r="O59" s="106">
        <f t="shared" si="2"/>
        <v>0</v>
      </c>
      <c r="P59" s="95"/>
      <c r="R59" s="96">
        <f>'Initial Info Client Demographic'!D59</f>
        <v>0</v>
      </c>
      <c r="T59" s="33">
        <f>'Initial Info Client Demographic'!E59</f>
        <v>0</v>
      </c>
      <c r="U59" s="34">
        <f>'Initial Info Client Demographic'!F59</f>
        <v>0</v>
      </c>
      <c r="V59" s="35">
        <f>'Initial Info Client Demographic'!G59</f>
        <v>0</v>
      </c>
      <c r="W59" s="33">
        <f>'Initial Info Client Demographic'!H59</f>
        <v>0</v>
      </c>
      <c r="X59" s="34">
        <f>'Initial Info Client Demographic'!I59</f>
        <v>0</v>
      </c>
      <c r="Y59" s="35">
        <f>'Initial Info Client Demographic'!E59</f>
        <v>0</v>
      </c>
      <c r="Z59" s="35">
        <f>'Initial Info Client Demographic'!F59</f>
        <v>0</v>
      </c>
      <c r="AA59" s="35">
        <f>'Initial Info Client Demographic'!G59</f>
        <v>0</v>
      </c>
      <c r="AB59" s="35">
        <f>'Initial Info Client Demographic'!H59</f>
        <v>0</v>
      </c>
      <c r="AC59" s="35">
        <f>'Initial Info Client Demographic'!I59</f>
        <v>0</v>
      </c>
      <c r="AD59" s="35">
        <f>'Initial Info Client Demographic'!J59</f>
        <v>0</v>
      </c>
    </row>
    <row r="60" spans="1:30" ht="49.5" customHeight="1">
      <c r="A60" s="29">
        <f t="shared" si="0"/>
        <v>47</v>
      </c>
      <c r="B60" s="82">
        <f>'Initial Info Client Demographic'!B60</f>
        <v>0</v>
      </c>
      <c r="C60" s="83">
        <f>'Initial Info Client Demographic'!C60</f>
        <v>0</v>
      </c>
      <c r="D60" s="84"/>
      <c r="E60" s="85"/>
      <c r="F60" s="86"/>
      <c r="G60" s="87"/>
      <c r="H60" s="88"/>
      <c r="I60" s="89">
        <v>0</v>
      </c>
      <c r="J60" s="90"/>
      <c r="K60" s="91"/>
      <c r="L60" s="92">
        <v>0</v>
      </c>
      <c r="M60" s="93">
        <f t="shared" si="1"/>
        <v>0</v>
      </c>
      <c r="N60" s="32"/>
      <c r="O60" s="94">
        <f t="shared" si="2"/>
        <v>0</v>
      </c>
      <c r="P60" s="95"/>
      <c r="R60" s="96">
        <f>'Initial Info Client Demographic'!D60</f>
        <v>0</v>
      </c>
      <c r="T60" s="33">
        <f>'Initial Info Client Demographic'!E60</f>
        <v>0</v>
      </c>
      <c r="U60" s="34">
        <f>'Initial Info Client Demographic'!F60</f>
        <v>0</v>
      </c>
      <c r="V60" s="35">
        <f>'Initial Info Client Demographic'!G60</f>
        <v>0</v>
      </c>
      <c r="W60" s="33">
        <f>'Initial Info Client Demographic'!H60</f>
        <v>0</v>
      </c>
      <c r="X60" s="34">
        <f>'Initial Info Client Demographic'!I60</f>
        <v>0</v>
      </c>
      <c r="Y60" s="35">
        <f>'Initial Info Client Demographic'!E60</f>
        <v>0</v>
      </c>
      <c r="Z60" s="35">
        <f>'Initial Info Client Demographic'!F60</f>
        <v>0</v>
      </c>
      <c r="AA60" s="35">
        <f>'Initial Info Client Demographic'!G60</f>
        <v>0</v>
      </c>
      <c r="AB60" s="35">
        <f>'Initial Info Client Demographic'!H60</f>
        <v>0</v>
      </c>
      <c r="AC60" s="35">
        <f>'Initial Info Client Demographic'!I60</f>
        <v>0</v>
      </c>
      <c r="AD60" s="35">
        <f>'Initial Info Client Demographic'!J60</f>
        <v>0</v>
      </c>
    </row>
    <row r="61" spans="1:30" ht="49.5" customHeight="1">
      <c r="A61" s="29">
        <f t="shared" si="0"/>
        <v>48</v>
      </c>
      <c r="B61" s="97">
        <f>'Initial Info Client Demographic'!B61</f>
        <v>0</v>
      </c>
      <c r="C61" s="98">
        <f>'Initial Info Client Demographic'!C61</f>
        <v>0</v>
      </c>
      <c r="D61" s="99"/>
      <c r="E61" s="100"/>
      <c r="F61" s="101"/>
      <c r="G61" s="87"/>
      <c r="H61" s="88"/>
      <c r="I61" s="102">
        <v>0</v>
      </c>
      <c r="J61" s="103"/>
      <c r="K61" s="104"/>
      <c r="L61" s="105">
        <v>0</v>
      </c>
      <c r="M61" s="93">
        <f t="shared" si="1"/>
        <v>0</v>
      </c>
      <c r="N61" s="42"/>
      <c r="O61" s="106">
        <f t="shared" si="2"/>
        <v>0</v>
      </c>
      <c r="P61" s="95"/>
      <c r="R61" s="96">
        <f>'Initial Info Client Demographic'!D61</f>
        <v>0</v>
      </c>
      <c r="T61" s="33">
        <f>'Initial Info Client Demographic'!E61</f>
        <v>0</v>
      </c>
      <c r="U61" s="34">
        <f>'Initial Info Client Demographic'!F61</f>
        <v>0</v>
      </c>
      <c r="V61" s="35">
        <f>'Initial Info Client Demographic'!G61</f>
        <v>0</v>
      </c>
      <c r="W61" s="33">
        <f>'Initial Info Client Demographic'!H61</f>
        <v>0</v>
      </c>
      <c r="X61" s="34">
        <f>'Initial Info Client Demographic'!I61</f>
        <v>0</v>
      </c>
      <c r="Y61" s="35">
        <f>'Initial Info Client Demographic'!E61</f>
        <v>0</v>
      </c>
      <c r="Z61" s="35">
        <f>'Initial Info Client Demographic'!F61</f>
        <v>0</v>
      </c>
      <c r="AA61" s="35">
        <f>'Initial Info Client Demographic'!G61</f>
        <v>0</v>
      </c>
      <c r="AB61" s="35">
        <f>'Initial Info Client Demographic'!H61</f>
        <v>0</v>
      </c>
      <c r="AC61" s="35">
        <f>'Initial Info Client Demographic'!I61</f>
        <v>0</v>
      </c>
      <c r="AD61" s="35">
        <f>'Initial Info Client Demographic'!J61</f>
        <v>0</v>
      </c>
    </row>
    <row r="62" spans="1:30" ht="49.5" customHeight="1">
      <c r="A62" s="29">
        <f t="shared" si="0"/>
        <v>49</v>
      </c>
      <c r="B62" s="82">
        <f>'Initial Info Client Demographic'!B62</f>
        <v>0</v>
      </c>
      <c r="C62" s="83">
        <f>'Initial Info Client Demographic'!C62</f>
        <v>0</v>
      </c>
      <c r="D62" s="84"/>
      <c r="E62" s="85"/>
      <c r="F62" s="86"/>
      <c r="G62" s="87"/>
      <c r="H62" s="88"/>
      <c r="I62" s="89">
        <v>0</v>
      </c>
      <c r="J62" s="90"/>
      <c r="K62" s="91"/>
      <c r="L62" s="92">
        <v>0</v>
      </c>
      <c r="M62" s="93">
        <f t="shared" si="1"/>
        <v>0</v>
      </c>
      <c r="N62" s="32"/>
      <c r="O62" s="94">
        <f t="shared" si="2"/>
        <v>0</v>
      </c>
      <c r="P62" s="95"/>
      <c r="R62" s="96">
        <f>'Initial Info Client Demographic'!D62</f>
        <v>0</v>
      </c>
      <c r="T62" s="33">
        <f>'Initial Info Client Demographic'!E62</f>
        <v>0</v>
      </c>
      <c r="U62" s="34">
        <f>'Initial Info Client Demographic'!F62</f>
        <v>0</v>
      </c>
      <c r="V62" s="35">
        <f>'Initial Info Client Demographic'!G62</f>
        <v>0</v>
      </c>
      <c r="W62" s="33">
        <f>'Initial Info Client Demographic'!H62</f>
        <v>0</v>
      </c>
      <c r="X62" s="34">
        <f>'Initial Info Client Demographic'!I62</f>
        <v>0</v>
      </c>
      <c r="Y62" s="35">
        <f>'Initial Info Client Demographic'!E62</f>
        <v>0</v>
      </c>
      <c r="Z62" s="35">
        <f>'Initial Info Client Demographic'!F62</f>
        <v>0</v>
      </c>
      <c r="AA62" s="35">
        <f>'Initial Info Client Demographic'!G62</f>
        <v>0</v>
      </c>
      <c r="AB62" s="35">
        <f>'Initial Info Client Demographic'!H62</f>
        <v>0</v>
      </c>
      <c r="AC62" s="35">
        <f>'Initial Info Client Demographic'!I62</f>
        <v>0</v>
      </c>
      <c r="AD62" s="35">
        <f>'Initial Info Client Demographic'!J62</f>
        <v>0</v>
      </c>
    </row>
    <row r="63" spans="1:30" ht="49.5" customHeight="1">
      <c r="A63" s="29">
        <f t="shared" si="0"/>
        <v>50</v>
      </c>
      <c r="B63" s="97">
        <f>'Initial Info Client Demographic'!B63</f>
        <v>0</v>
      </c>
      <c r="C63" s="98">
        <f>'Initial Info Client Demographic'!C63</f>
        <v>0</v>
      </c>
      <c r="D63" s="99"/>
      <c r="E63" s="100"/>
      <c r="F63" s="101"/>
      <c r="G63" s="87"/>
      <c r="H63" s="88"/>
      <c r="I63" s="102">
        <v>0</v>
      </c>
      <c r="J63" s="103"/>
      <c r="K63" s="104"/>
      <c r="L63" s="105">
        <v>0</v>
      </c>
      <c r="M63" s="93">
        <f t="shared" si="1"/>
        <v>0</v>
      </c>
      <c r="N63" s="42"/>
      <c r="O63" s="106">
        <f t="shared" si="2"/>
        <v>0</v>
      </c>
      <c r="P63" s="95"/>
      <c r="R63" s="96">
        <f>'Initial Info Client Demographic'!D63</f>
        <v>0</v>
      </c>
      <c r="T63" s="33">
        <f>'Initial Info Client Demographic'!E63</f>
        <v>0</v>
      </c>
      <c r="U63" s="34">
        <f>'Initial Info Client Demographic'!F63</f>
        <v>0</v>
      </c>
      <c r="V63" s="35">
        <f>'Initial Info Client Demographic'!G63</f>
        <v>0</v>
      </c>
      <c r="W63" s="33">
        <f>'Initial Info Client Demographic'!H63</f>
        <v>0</v>
      </c>
      <c r="X63" s="34">
        <f>'Initial Info Client Demographic'!I63</f>
        <v>0</v>
      </c>
      <c r="Y63" s="35">
        <f>'Initial Info Client Demographic'!E63</f>
        <v>0</v>
      </c>
      <c r="Z63" s="35">
        <f>'Initial Info Client Demographic'!F63</f>
        <v>0</v>
      </c>
      <c r="AA63" s="35">
        <f>'Initial Info Client Demographic'!G63</f>
        <v>0</v>
      </c>
      <c r="AB63" s="35">
        <f>'Initial Info Client Demographic'!H63</f>
        <v>0</v>
      </c>
      <c r="AC63" s="35">
        <f>'Initial Info Client Demographic'!I63</f>
        <v>0</v>
      </c>
      <c r="AD63" s="35">
        <f>'Initial Info Client Demographic'!J63</f>
        <v>0</v>
      </c>
    </row>
    <row r="64" spans="1:30" ht="49.5" customHeight="1">
      <c r="A64" s="29">
        <f t="shared" si="0"/>
        <v>51</v>
      </c>
      <c r="B64" s="82">
        <f>'Initial Info Client Demographic'!B64</f>
        <v>0</v>
      </c>
      <c r="C64" s="83">
        <f>'Initial Info Client Demographic'!C64</f>
        <v>0</v>
      </c>
      <c r="D64" s="84"/>
      <c r="E64" s="85"/>
      <c r="F64" s="86"/>
      <c r="G64" s="87"/>
      <c r="H64" s="88"/>
      <c r="I64" s="89">
        <v>0</v>
      </c>
      <c r="J64" s="90"/>
      <c r="K64" s="91"/>
      <c r="L64" s="92">
        <v>0</v>
      </c>
      <c r="M64" s="93">
        <f t="shared" si="1"/>
        <v>0</v>
      </c>
      <c r="N64" s="32"/>
      <c r="O64" s="94">
        <f t="shared" si="2"/>
        <v>0</v>
      </c>
      <c r="P64" s="95"/>
      <c r="R64" s="96">
        <f>'Initial Info Client Demographic'!D64</f>
        <v>0</v>
      </c>
      <c r="T64" s="33">
        <f>'Initial Info Client Demographic'!E64</f>
        <v>0</v>
      </c>
      <c r="U64" s="34">
        <f>'Initial Info Client Demographic'!F64</f>
        <v>0</v>
      </c>
      <c r="V64" s="35">
        <f>'Initial Info Client Demographic'!G64</f>
        <v>0</v>
      </c>
      <c r="W64" s="33">
        <f>'Initial Info Client Demographic'!H64</f>
        <v>0</v>
      </c>
      <c r="X64" s="34">
        <f>'Initial Info Client Demographic'!I64</f>
        <v>0</v>
      </c>
      <c r="Y64" s="35">
        <f>'Initial Info Client Demographic'!E64</f>
        <v>0</v>
      </c>
      <c r="Z64" s="35">
        <f>'Initial Info Client Demographic'!F64</f>
        <v>0</v>
      </c>
      <c r="AA64" s="35">
        <f>'Initial Info Client Demographic'!G64</f>
        <v>0</v>
      </c>
      <c r="AB64" s="35">
        <f>'Initial Info Client Demographic'!H64</f>
        <v>0</v>
      </c>
      <c r="AC64" s="35">
        <f>'Initial Info Client Demographic'!I64</f>
        <v>0</v>
      </c>
      <c r="AD64" s="35">
        <f>'Initial Info Client Demographic'!J64</f>
        <v>0</v>
      </c>
    </row>
    <row r="65" spans="1:30" ht="49.5" customHeight="1">
      <c r="A65" s="29">
        <f t="shared" si="0"/>
        <v>52</v>
      </c>
      <c r="B65" s="97">
        <f>'Initial Info Client Demographic'!B65</f>
        <v>0</v>
      </c>
      <c r="C65" s="98">
        <f>'Initial Info Client Demographic'!C65</f>
        <v>0</v>
      </c>
      <c r="D65" s="99"/>
      <c r="E65" s="100"/>
      <c r="F65" s="101"/>
      <c r="G65" s="87"/>
      <c r="H65" s="88"/>
      <c r="I65" s="102">
        <v>0</v>
      </c>
      <c r="J65" s="103"/>
      <c r="K65" s="104"/>
      <c r="L65" s="105">
        <v>0</v>
      </c>
      <c r="M65" s="93">
        <f t="shared" si="1"/>
        <v>0</v>
      </c>
      <c r="N65" s="42"/>
      <c r="O65" s="106">
        <f t="shared" si="2"/>
        <v>0</v>
      </c>
      <c r="P65" s="95"/>
      <c r="R65" s="96">
        <f>'Initial Info Client Demographic'!D65</f>
        <v>0</v>
      </c>
      <c r="T65" s="33">
        <f>'Initial Info Client Demographic'!E65</f>
        <v>0</v>
      </c>
      <c r="U65" s="34">
        <f>'Initial Info Client Demographic'!F65</f>
        <v>0</v>
      </c>
      <c r="V65" s="35">
        <f>'Initial Info Client Demographic'!G65</f>
        <v>0</v>
      </c>
      <c r="W65" s="33">
        <f>'Initial Info Client Demographic'!H65</f>
        <v>0</v>
      </c>
      <c r="X65" s="34">
        <f>'Initial Info Client Demographic'!I65</f>
        <v>0</v>
      </c>
      <c r="Y65" s="35">
        <f>'Initial Info Client Demographic'!E65</f>
        <v>0</v>
      </c>
      <c r="Z65" s="35">
        <f>'Initial Info Client Demographic'!F65</f>
        <v>0</v>
      </c>
      <c r="AA65" s="35">
        <f>'Initial Info Client Demographic'!G65</f>
        <v>0</v>
      </c>
      <c r="AB65" s="35">
        <f>'Initial Info Client Demographic'!H65</f>
        <v>0</v>
      </c>
      <c r="AC65" s="35">
        <f>'Initial Info Client Demographic'!I65</f>
        <v>0</v>
      </c>
      <c r="AD65" s="35">
        <f>'Initial Info Client Demographic'!J65</f>
        <v>0</v>
      </c>
    </row>
    <row r="66" spans="1:30" ht="49.5" customHeight="1">
      <c r="A66" s="29">
        <f t="shared" si="0"/>
        <v>53</v>
      </c>
      <c r="B66" s="82">
        <f>'Initial Info Client Demographic'!B66</f>
        <v>0</v>
      </c>
      <c r="C66" s="83">
        <f>'Initial Info Client Demographic'!C66</f>
        <v>0</v>
      </c>
      <c r="D66" s="84"/>
      <c r="E66" s="85"/>
      <c r="F66" s="86"/>
      <c r="G66" s="87"/>
      <c r="H66" s="88"/>
      <c r="I66" s="89">
        <v>0</v>
      </c>
      <c r="J66" s="90"/>
      <c r="K66" s="91"/>
      <c r="L66" s="92">
        <v>0</v>
      </c>
      <c r="M66" s="93">
        <f t="shared" si="1"/>
        <v>0</v>
      </c>
      <c r="N66" s="32"/>
      <c r="O66" s="94">
        <f t="shared" si="2"/>
        <v>0</v>
      </c>
      <c r="P66" s="95"/>
      <c r="R66" s="96">
        <f>'Initial Info Client Demographic'!D66</f>
        <v>0</v>
      </c>
      <c r="T66" s="33">
        <f>'Initial Info Client Demographic'!E66</f>
        <v>0</v>
      </c>
      <c r="U66" s="34">
        <f>'Initial Info Client Demographic'!F66</f>
        <v>0</v>
      </c>
      <c r="V66" s="35">
        <f>'Initial Info Client Demographic'!G66</f>
        <v>0</v>
      </c>
      <c r="W66" s="33">
        <f>'Initial Info Client Demographic'!H66</f>
        <v>0</v>
      </c>
      <c r="X66" s="34">
        <f>'Initial Info Client Demographic'!I66</f>
        <v>0</v>
      </c>
      <c r="Y66" s="35">
        <f>'Initial Info Client Demographic'!E66</f>
        <v>0</v>
      </c>
      <c r="Z66" s="35">
        <f>'Initial Info Client Demographic'!F66</f>
        <v>0</v>
      </c>
      <c r="AA66" s="35">
        <f>'Initial Info Client Demographic'!G66</f>
        <v>0</v>
      </c>
      <c r="AB66" s="35">
        <f>'Initial Info Client Demographic'!H66</f>
        <v>0</v>
      </c>
      <c r="AC66" s="35">
        <f>'Initial Info Client Demographic'!I66</f>
        <v>0</v>
      </c>
      <c r="AD66" s="35">
        <f>'Initial Info Client Demographic'!J66</f>
        <v>0</v>
      </c>
    </row>
    <row r="67" spans="1:30" ht="49.5" customHeight="1">
      <c r="A67" s="29">
        <f t="shared" si="0"/>
        <v>54</v>
      </c>
      <c r="B67" s="97">
        <f>'Initial Info Client Demographic'!B67</f>
        <v>0</v>
      </c>
      <c r="C67" s="98">
        <f>'Initial Info Client Demographic'!C67</f>
        <v>0</v>
      </c>
      <c r="D67" s="99"/>
      <c r="E67" s="100"/>
      <c r="F67" s="101"/>
      <c r="G67" s="87"/>
      <c r="H67" s="88"/>
      <c r="I67" s="102">
        <v>0</v>
      </c>
      <c r="J67" s="103"/>
      <c r="K67" s="104"/>
      <c r="L67" s="105">
        <v>0</v>
      </c>
      <c r="M67" s="93">
        <f t="shared" si="1"/>
        <v>0</v>
      </c>
      <c r="N67" s="42"/>
      <c r="O67" s="106">
        <f t="shared" si="2"/>
        <v>0</v>
      </c>
      <c r="P67" s="95"/>
      <c r="R67" s="96">
        <f>'Initial Info Client Demographic'!D67</f>
        <v>0</v>
      </c>
      <c r="T67" s="33">
        <f>'Initial Info Client Demographic'!E67</f>
        <v>0</v>
      </c>
      <c r="U67" s="34">
        <f>'Initial Info Client Demographic'!F67</f>
        <v>0</v>
      </c>
      <c r="V67" s="35">
        <f>'Initial Info Client Demographic'!G67</f>
        <v>0</v>
      </c>
      <c r="W67" s="33">
        <f>'Initial Info Client Demographic'!H67</f>
        <v>0</v>
      </c>
      <c r="X67" s="34">
        <f>'Initial Info Client Demographic'!I67</f>
        <v>0</v>
      </c>
      <c r="Y67" s="35">
        <f>'Initial Info Client Demographic'!E67</f>
        <v>0</v>
      </c>
      <c r="Z67" s="35">
        <f>'Initial Info Client Demographic'!F67</f>
        <v>0</v>
      </c>
      <c r="AA67" s="35">
        <f>'Initial Info Client Demographic'!G67</f>
        <v>0</v>
      </c>
      <c r="AB67" s="35">
        <f>'Initial Info Client Demographic'!H67</f>
        <v>0</v>
      </c>
      <c r="AC67" s="35">
        <f>'Initial Info Client Demographic'!I67</f>
        <v>0</v>
      </c>
      <c r="AD67" s="35">
        <f>'Initial Info Client Demographic'!J67</f>
        <v>0</v>
      </c>
    </row>
    <row r="68" spans="1:30" ht="49.5" customHeight="1">
      <c r="A68" s="29">
        <f t="shared" si="0"/>
        <v>55</v>
      </c>
      <c r="B68" s="82">
        <f>'Initial Info Client Demographic'!B68</f>
        <v>0</v>
      </c>
      <c r="C68" s="83">
        <f>'Initial Info Client Demographic'!C68</f>
        <v>0</v>
      </c>
      <c r="D68" s="84"/>
      <c r="E68" s="85"/>
      <c r="F68" s="86"/>
      <c r="G68" s="87"/>
      <c r="H68" s="88"/>
      <c r="I68" s="89">
        <v>0</v>
      </c>
      <c r="J68" s="90"/>
      <c r="K68" s="91"/>
      <c r="L68" s="92">
        <v>0</v>
      </c>
      <c r="M68" s="93">
        <f t="shared" si="1"/>
        <v>0</v>
      </c>
      <c r="N68" s="32"/>
      <c r="O68" s="94">
        <f t="shared" si="2"/>
        <v>0</v>
      </c>
      <c r="P68" s="95"/>
      <c r="R68" s="96">
        <f>'Initial Info Client Demographic'!D68</f>
        <v>0</v>
      </c>
      <c r="T68" s="33">
        <f>'Initial Info Client Demographic'!E68</f>
        <v>0</v>
      </c>
      <c r="U68" s="34">
        <f>'Initial Info Client Demographic'!F68</f>
        <v>0</v>
      </c>
      <c r="V68" s="35">
        <f>'Initial Info Client Demographic'!G68</f>
        <v>0</v>
      </c>
      <c r="W68" s="33">
        <f>'Initial Info Client Demographic'!H68</f>
        <v>0</v>
      </c>
      <c r="X68" s="34">
        <f>'Initial Info Client Demographic'!I68</f>
        <v>0</v>
      </c>
      <c r="Y68" s="35">
        <f>'Initial Info Client Demographic'!E68</f>
        <v>0</v>
      </c>
      <c r="Z68" s="35">
        <f>'Initial Info Client Demographic'!F68</f>
        <v>0</v>
      </c>
      <c r="AA68" s="35">
        <f>'Initial Info Client Demographic'!G68</f>
        <v>0</v>
      </c>
      <c r="AB68" s="35">
        <f>'Initial Info Client Demographic'!H68</f>
        <v>0</v>
      </c>
      <c r="AC68" s="35">
        <f>'Initial Info Client Demographic'!I68</f>
        <v>0</v>
      </c>
      <c r="AD68" s="35">
        <f>'Initial Info Client Demographic'!J68</f>
        <v>0</v>
      </c>
    </row>
    <row r="69" spans="1:30" ht="49.5" customHeight="1">
      <c r="A69" s="29">
        <f t="shared" si="0"/>
        <v>56</v>
      </c>
      <c r="B69" s="97">
        <f>'Initial Info Client Demographic'!B69</f>
        <v>0</v>
      </c>
      <c r="C69" s="98">
        <f>'Initial Info Client Demographic'!C69</f>
        <v>0</v>
      </c>
      <c r="D69" s="99"/>
      <c r="E69" s="100"/>
      <c r="F69" s="101"/>
      <c r="G69" s="87"/>
      <c r="H69" s="88"/>
      <c r="I69" s="102">
        <v>0</v>
      </c>
      <c r="J69" s="103"/>
      <c r="K69" s="104"/>
      <c r="L69" s="105">
        <v>0</v>
      </c>
      <c r="M69" s="93">
        <f t="shared" si="1"/>
        <v>0</v>
      </c>
      <c r="N69" s="42"/>
      <c r="O69" s="106">
        <f t="shared" si="2"/>
        <v>0</v>
      </c>
      <c r="P69" s="95"/>
      <c r="R69" s="96">
        <f>'Initial Info Client Demographic'!D69</f>
        <v>0</v>
      </c>
      <c r="T69" s="33">
        <f>'Initial Info Client Demographic'!E69</f>
        <v>0</v>
      </c>
      <c r="U69" s="34">
        <f>'Initial Info Client Demographic'!F69</f>
        <v>0</v>
      </c>
      <c r="V69" s="35">
        <f>'Initial Info Client Demographic'!G69</f>
        <v>0</v>
      </c>
      <c r="W69" s="33">
        <f>'Initial Info Client Demographic'!H69</f>
        <v>0</v>
      </c>
      <c r="X69" s="34">
        <f>'Initial Info Client Demographic'!I69</f>
        <v>0</v>
      </c>
      <c r="Y69" s="35">
        <f>'Initial Info Client Demographic'!E69</f>
        <v>0</v>
      </c>
      <c r="Z69" s="35">
        <f>'Initial Info Client Demographic'!F69</f>
        <v>0</v>
      </c>
      <c r="AA69" s="35">
        <f>'Initial Info Client Demographic'!G69</f>
        <v>0</v>
      </c>
      <c r="AB69" s="35">
        <f>'Initial Info Client Demographic'!H69</f>
        <v>0</v>
      </c>
      <c r="AC69" s="35">
        <f>'Initial Info Client Demographic'!I69</f>
        <v>0</v>
      </c>
      <c r="AD69" s="35">
        <f>'Initial Info Client Demographic'!J69</f>
        <v>0</v>
      </c>
    </row>
    <row r="70" spans="1:30" ht="49.5" customHeight="1">
      <c r="A70" s="29">
        <f t="shared" si="0"/>
        <v>57</v>
      </c>
      <c r="B70" s="82">
        <f>'Initial Info Client Demographic'!B70</f>
        <v>0</v>
      </c>
      <c r="C70" s="83">
        <f>'Initial Info Client Demographic'!C70</f>
        <v>0</v>
      </c>
      <c r="D70" s="84"/>
      <c r="E70" s="85"/>
      <c r="F70" s="86"/>
      <c r="G70" s="87"/>
      <c r="H70" s="88"/>
      <c r="I70" s="89">
        <v>0</v>
      </c>
      <c r="J70" s="90"/>
      <c r="K70" s="91"/>
      <c r="L70" s="92">
        <v>0</v>
      </c>
      <c r="M70" s="93">
        <f t="shared" si="1"/>
        <v>0</v>
      </c>
      <c r="N70" s="32"/>
      <c r="O70" s="94">
        <f t="shared" si="2"/>
        <v>0</v>
      </c>
      <c r="P70" s="95"/>
      <c r="R70" s="96">
        <f>'Initial Info Client Demographic'!D70</f>
        <v>0</v>
      </c>
      <c r="T70" s="33">
        <f>'Initial Info Client Demographic'!E70</f>
        <v>0</v>
      </c>
      <c r="U70" s="34">
        <f>'Initial Info Client Demographic'!F70</f>
        <v>0</v>
      </c>
      <c r="V70" s="35">
        <f>'Initial Info Client Demographic'!G70</f>
        <v>0</v>
      </c>
      <c r="W70" s="33">
        <f>'Initial Info Client Demographic'!H70</f>
        <v>0</v>
      </c>
      <c r="X70" s="34">
        <f>'Initial Info Client Demographic'!I70</f>
        <v>0</v>
      </c>
      <c r="Y70" s="35">
        <f>'Initial Info Client Demographic'!E70</f>
        <v>0</v>
      </c>
      <c r="Z70" s="35">
        <f>'Initial Info Client Demographic'!F70</f>
        <v>0</v>
      </c>
      <c r="AA70" s="35">
        <f>'Initial Info Client Demographic'!G70</f>
        <v>0</v>
      </c>
      <c r="AB70" s="35">
        <f>'Initial Info Client Demographic'!H70</f>
        <v>0</v>
      </c>
      <c r="AC70" s="35">
        <f>'Initial Info Client Demographic'!I70</f>
        <v>0</v>
      </c>
      <c r="AD70" s="35">
        <f>'Initial Info Client Demographic'!J70</f>
        <v>0</v>
      </c>
    </row>
    <row r="71" spans="1:30" ht="49.5" customHeight="1">
      <c r="A71" s="29">
        <f t="shared" si="0"/>
        <v>58</v>
      </c>
      <c r="B71" s="97">
        <f>'Initial Info Client Demographic'!B71</f>
        <v>0</v>
      </c>
      <c r="C71" s="98">
        <f>'Initial Info Client Demographic'!C71</f>
        <v>0</v>
      </c>
      <c r="D71" s="99"/>
      <c r="E71" s="100"/>
      <c r="F71" s="101"/>
      <c r="G71" s="87"/>
      <c r="H71" s="88"/>
      <c r="I71" s="102">
        <v>0</v>
      </c>
      <c r="J71" s="103"/>
      <c r="K71" s="104"/>
      <c r="L71" s="105">
        <v>0</v>
      </c>
      <c r="M71" s="93">
        <f t="shared" si="1"/>
        <v>0</v>
      </c>
      <c r="N71" s="42"/>
      <c r="O71" s="106">
        <f t="shared" si="2"/>
        <v>0</v>
      </c>
      <c r="P71" s="95"/>
      <c r="R71" s="96">
        <f>'Initial Info Client Demographic'!D71</f>
        <v>0</v>
      </c>
      <c r="T71" s="33">
        <f>'Initial Info Client Demographic'!E71</f>
        <v>0</v>
      </c>
      <c r="U71" s="34">
        <f>'Initial Info Client Demographic'!F71</f>
        <v>0</v>
      </c>
      <c r="V71" s="35">
        <f>'Initial Info Client Demographic'!G71</f>
        <v>0</v>
      </c>
      <c r="W71" s="33">
        <f>'Initial Info Client Demographic'!H71</f>
        <v>0</v>
      </c>
      <c r="X71" s="34">
        <f>'Initial Info Client Demographic'!I71</f>
        <v>0</v>
      </c>
      <c r="Y71" s="35">
        <f>'Initial Info Client Demographic'!E71</f>
        <v>0</v>
      </c>
      <c r="Z71" s="35">
        <f>'Initial Info Client Demographic'!F71</f>
        <v>0</v>
      </c>
      <c r="AA71" s="35">
        <f>'Initial Info Client Demographic'!G71</f>
        <v>0</v>
      </c>
      <c r="AB71" s="35">
        <f>'Initial Info Client Demographic'!H71</f>
        <v>0</v>
      </c>
      <c r="AC71" s="35">
        <f>'Initial Info Client Demographic'!I71</f>
        <v>0</v>
      </c>
      <c r="AD71" s="35">
        <f>'Initial Info Client Demographic'!J71</f>
        <v>0</v>
      </c>
    </row>
    <row r="72" spans="1:30" ht="49.5" customHeight="1">
      <c r="A72" s="29">
        <f t="shared" si="0"/>
        <v>59</v>
      </c>
      <c r="B72" s="82">
        <f>'Initial Info Client Demographic'!B72</f>
        <v>0</v>
      </c>
      <c r="C72" s="83">
        <f>'Initial Info Client Demographic'!C72</f>
        <v>0</v>
      </c>
      <c r="D72" s="84"/>
      <c r="E72" s="85"/>
      <c r="F72" s="86"/>
      <c r="G72" s="87"/>
      <c r="H72" s="88"/>
      <c r="I72" s="89">
        <v>0</v>
      </c>
      <c r="J72" s="90"/>
      <c r="K72" s="91"/>
      <c r="L72" s="92">
        <v>0</v>
      </c>
      <c r="M72" s="93">
        <f t="shared" si="1"/>
        <v>0</v>
      </c>
      <c r="N72" s="32"/>
      <c r="O72" s="94">
        <f t="shared" si="2"/>
        <v>0</v>
      </c>
      <c r="P72" s="95"/>
      <c r="R72" s="96">
        <f>'Initial Info Client Demographic'!D72</f>
        <v>0</v>
      </c>
      <c r="T72" s="33">
        <f>'Initial Info Client Demographic'!E72</f>
        <v>0</v>
      </c>
      <c r="U72" s="34">
        <f>'Initial Info Client Demographic'!F72</f>
        <v>0</v>
      </c>
      <c r="V72" s="35">
        <f>'Initial Info Client Demographic'!G72</f>
        <v>0</v>
      </c>
      <c r="W72" s="33">
        <f>'Initial Info Client Demographic'!H72</f>
        <v>0</v>
      </c>
      <c r="X72" s="34">
        <f>'Initial Info Client Demographic'!I72</f>
        <v>0</v>
      </c>
      <c r="Y72" s="35">
        <f>'Initial Info Client Demographic'!E72</f>
        <v>0</v>
      </c>
      <c r="Z72" s="35">
        <f>'Initial Info Client Demographic'!F72</f>
        <v>0</v>
      </c>
      <c r="AA72" s="35">
        <f>'Initial Info Client Demographic'!G72</f>
        <v>0</v>
      </c>
      <c r="AB72" s="35">
        <f>'Initial Info Client Demographic'!H72</f>
        <v>0</v>
      </c>
      <c r="AC72" s="35">
        <f>'Initial Info Client Demographic'!I72</f>
        <v>0</v>
      </c>
      <c r="AD72" s="35">
        <f>'Initial Info Client Demographic'!J72</f>
        <v>0</v>
      </c>
    </row>
    <row r="73" spans="1:30" ht="49.5" customHeight="1">
      <c r="A73" s="29">
        <f t="shared" si="0"/>
        <v>60</v>
      </c>
      <c r="B73" s="97">
        <f>'Initial Info Client Demographic'!B73</f>
        <v>0</v>
      </c>
      <c r="C73" s="98">
        <f>'Initial Info Client Demographic'!C73</f>
        <v>0</v>
      </c>
      <c r="D73" s="99"/>
      <c r="E73" s="100"/>
      <c r="F73" s="101"/>
      <c r="G73" s="87"/>
      <c r="H73" s="88"/>
      <c r="I73" s="102">
        <v>0</v>
      </c>
      <c r="J73" s="103"/>
      <c r="K73" s="104"/>
      <c r="L73" s="105">
        <v>0</v>
      </c>
      <c r="M73" s="93">
        <f t="shared" si="1"/>
        <v>0</v>
      </c>
      <c r="N73" s="42"/>
      <c r="O73" s="106">
        <f t="shared" si="2"/>
        <v>0</v>
      </c>
      <c r="P73" s="95"/>
      <c r="R73" s="96">
        <f>'Initial Info Client Demographic'!D73</f>
        <v>0</v>
      </c>
      <c r="T73" s="33">
        <f>'Initial Info Client Demographic'!E73</f>
        <v>0</v>
      </c>
      <c r="U73" s="34">
        <f>'Initial Info Client Demographic'!F73</f>
        <v>0</v>
      </c>
      <c r="V73" s="35">
        <f>'Initial Info Client Demographic'!G73</f>
        <v>0</v>
      </c>
      <c r="W73" s="33">
        <f>'Initial Info Client Demographic'!H73</f>
        <v>0</v>
      </c>
      <c r="X73" s="34">
        <f>'Initial Info Client Demographic'!I73</f>
        <v>0</v>
      </c>
      <c r="Y73" s="35">
        <f>'Initial Info Client Demographic'!E73</f>
        <v>0</v>
      </c>
      <c r="Z73" s="35">
        <f>'Initial Info Client Demographic'!F73</f>
        <v>0</v>
      </c>
      <c r="AA73" s="35">
        <f>'Initial Info Client Demographic'!G73</f>
        <v>0</v>
      </c>
      <c r="AB73" s="35">
        <f>'Initial Info Client Demographic'!H73</f>
        <v>0</v>
      </c>
      <c r="AC73" s="35">
        <f>'Initial Info Client Demographic'!I73</f>
        <v>0</v>
      </c>
      <c r="AD73" s="35">
        <f>'Initial Info Client Demographic'!J73</f>
        <v>0</v>
      </c>
    </row>
    <row r="74" spans="1:30" ht="49.5" customHeight="1">
      <c r="A74" s="29">
        <f t="shared" si="0"/>
        <v>61</v>
      </c>
      <c r="B74" s="82">
        <f>'Initial Info Client Demographic'!B74</f>
        <v>0</v>
      </c>
      <c r="C74" s="83">
        <f>'Initial Info Client Demographic'!C74</f>
        <v>0</v>
      </c>
      <c r="D74" s="84"/>
      <c r="E74" s="85"/>
      <c r="F74" s="86"/>
      <c r="G74" s="87"/>
      <c r="H74" s="88"/>
      <c r="I74" s="89">
        <v>0</v>
      </c>
      <c r="J74" s="90"/>
      <c r="K74" s="91"/>
      <c r="L74" s="92">
        <v>0</v>
      </c>
      <c r="M74" s="93">
        <f t="shared" si="1"/>
        <v>0</v>
      </c>
      <c r="N74" s="32"/>
      <c r="O74" s="94">
        <f t="shared" si="2"/>
        <v>0</v>
      </c>
      <c r="P74" s="95"/>
      <c r="R74" s="96">
        <f>'Initial Info Client Demographic'!D74</f>
        <v>0</v>
      </c>
      <c r="T74" s="33">
        <f>'Initial Info Client Demographic'!E74</f>
        <v>0</v>
      </c>
      <c r="U74" s="34">
        <f>'Initial Info Client Demographic'!F74</f>
        <v>0</v>
      </c>
      <c r="V74" s="35">
        <f>'Initial Info Client Demographic'!G74</f>
        <v>0</v>
      </c>
      <c r="W74" s="33">
        <f>'Initial Info Client Demographic'!H74</f>
        <v>0</v>
      </c>
      <c r="X74" s="34">
        <f>'Initial Info Client Demographic'!I74</f>
        <v>0</v>
      </c>
      <c r="Y74" s="35">
        <f>'Initial Info Client Demographic'!E74</f>
        <v>0</v>
      </c>
      <c r="Z74" s="35">
        <f>'Initial Info Client Demographic'!F74</f>
        <v>0</v>
      </c>
      <c r="AA74" s="35">
        <f>'Initial Info Client Demographic'!G74</f>
        <v>0</v>
      </c>
      <c r="AB74" s="35">
        <f>'Initial Info Client Demographic'!H74</f>
        <v>0</v>
      </c>
      <c r="AC74" s="35">
        <f>'Initial Info Client Demographic'!I74</f>
        <v>0</v>
      </c>
      <c r="AD74" s="35">
        <f>'Initial Info Client Demographic'!J74</f>
        <v>0</v>
      </c>
    </row>
    <row r="75" spans="1:30" ht="49.5" customHeight="1">
      <c r="A75" s="29">
        <f t="shared" si="0"/>
        <v>62</v>
      </c>
      <c r="B75" s="97">
        <f>'Initial Info Client Demographic'!B75</f>
        <v>0</v>
      </c>
      <c r="C75" s="98">
        <f>'Initial Info Client Demographic'!C75</f>
        <v>0</v>
      </c>
      <c r="D75" s="99"/>
      <c r="E75" s="100"/>
      <c r="F75" s="101"/>
      <c r="G75" s="87"/>
      <c r="H75" s="88"/>
      <c r="I75" s="102">
        <v>0</v>
      </c>
      <c r="J75" s="103"/>
      <c r="K75" s="104"/>
      <c r="L75" s="105">
        <v>0</v>
      </c>
      <c r="M75" s="93">
        <f t="shared" si="1"/>
        <v>0</v>
      </c>
      <c r="N75" s="42"/>
      <c r="O75" s="106">
        <f t="shared" si="2"/>
        <v>0</v>
      </c>
      <c r="P75" s="95"/>
      <c r="R75" s="96">
        <f>'Initial Info Client Demographic'!D75</f>
        <v>0</v>
      </c>
      <c r="T75" s="33">
        <f>'Initial Info Client Demographic'!E75</f>
        <v>0</v>
      </c>
      <c r="U75" s="34">
        <f>'Initial Info Client Demographic'!F75</f>
        <v>0</v>
      </c>
      <c r="V75" s="35">
        <f>'Initial Info Client Demographic'!G75</f>
        <v>0</v>
      </c>
      <c r="W75" s="33">
        <f>'Initial Info Client Demographic'!H75</f>
        <v>0</v>
      </c>
      <c r="X75" s="34">
        <f>'Initial Info Client Demographic'!I75</f>
        <v>0</v>
      </c>
      <c r="Y75" s="35">
        <f>'Initial Info Client Demographic'!E75</f>
        <v>0</v>
      </c>
      <c r="Z75" s="35">
        <f>'Initial Info Client Demographic'!F75</f>
        <v>0</v>
      </c>
      <c r="AA75" s="35">
        <f>'Initial Info Client Demographic'!G75</f>
        <v>0</v>
      </c>
      <c r="AB75" s="35">
        <f>'Initial Info Client Demographic'!H75</f>
        <v>0</v>
      </c>
      <c r="AC75" s="35">
        <f>'Initial Info Client Demographic'!I75</f>
        <v>0</v>
      </c>
      <c r="AD75" s="35">
        <f>'Initial Info Client Demographic'!J75</f>
        <v>0</v>
      </c>
    </row>
    <row r="76" spans="1:30" ht="49.5" customHeight="1">
      <c r="A76" s="29">
        <f t="shared" si="0"/>
        <v>63</v>
      </c>
      <c r="B76" s="82">
        <f>'Initial Info Client Demographic'!B76</f>
        <v>0</v>
      </c>
      <c r="C76" s="83">
        <f>'Initial Info Client Demographic'!C76</f>
        <v>0</v>
      </c>
      <c r="D76" s="84"/>
      <c r="E76" s="85"/>
      <c r="F76" s="86"/>
      <c r="G76" s="87"/>
      <c r="H76" s="88"/>
      <c r="I76" s="89">
        <v>0</v>
      </c>
      <c r="J76" s="90"/>
      <c r="K76" s="91"/>
      <c r="L76" s="92">
        <v>0</v>
      </c>
      <c r="M76" s="93">
        <f t="shared" si="1"/>
        <v>0</v>
      </c>
      <c r="N76" s="32"/>
      <c r="O76" s="94">
        <f t="shared" si="2"/>
        <v>0</v>
      </c>
      <c r="P76" s="95"/>
      <c r="R76" s="96">
        <f>'Initial Info Client Demographic'!D76</f>
        <v>0</v>
      </c>
      <c r="T76" s="33">
        <f>'Initial Info Client Demographic'!E76</f>
        <v>0</v>
      </c>
      <c r="U76" s="34">
        <f>'Initial Info Client Demographic'!F76</f>
        <v>0</v>
      </c>
      <c r="V76" s="35">
        <f>'Initial Info Client Demographic'!G76</f>
        <v>0</v>
      </c>
      <c r="W76" s="33">
        <f>'Initial Info Client Demographic'!H76</f>
        <v>0</v>
      </c>
      <c r="X76" s="34">
        <f>'Initial Info Client Demographic'!I76</f>
        <v>0</v>
      </c>
      <c r="Y76" s="35">
        <f>'Initial Info Client Demographic'!E76</f>
        <v>0</v>
      </c>
      <c r="Z76" s="35">
        <f>'Initial Info Client Demographic'!F76</f>
        <v>0</v>
      </c>
      <c r="AA76" s="35">
        <f>'Initial Info Client Demographic'!G76</f>
        <v>0</v>
      </c>
      <c r="AB76" s="35">
        <f>'Initial Info Client Demographic'!H76</f>
        <v>0</v>
      </c>
      <c r="AC76" s="35">
        <f>'Initial Info Client Demographic'!I76</f>
        <v>0</v>
      </c>
      <c r="AD76" s="35">
        <f>'Initial Info Client Demographic'!J76</f>
        <v>0</v>
      </c>
    </row>
    <row r="77" spans="1:30" ht="49.5" customHeight="1">
      <c r="A77" s="29">
        <f t="shared" si="0"/>
        <v>64</v>
      </c>
      <c r="B77" s="97">
        <f>'Initial Info Client Demographic'!B77</f>
        <v>0</v>
      </c>
      <c r="C77" s="98">
        <f>'Initial Info Client Demographic'!C77</f>
        <v>0</v>
      </c>
      <c r="D77" s="99"/>
      <c r="E77" s="100"/>
      <c r="F77" s="101"/>
      <c r="G77" s="87"/>
      <c r="H77" s="88"/>
      <c r="I77" s="102">
        <v>0</v>
      </c>
      <c r="J77" s="103"/>
      <c r="K77" s="104"/>
      <c r="L77" s="105">
        <v>0</v>
      </c>
      <c r="M77" s="93">
        <f t="shared" si="1"/>
        <v>0</v>
      </c>
      <c r="N77" s="42"/>
      <c r="O77" s="106">
        <f t="shared" si="2"/>
        <v>0</v>
      </c>
      <c r="P77" s="95"/>
      <c r="R77" s="96">
        <f>'Initial Info Client Demographic'!D77</f>
        <v>0</v>
      </c>
      <c r="T77" s="33">
        <f>'Initial Info Client Demographic'!E77</f>
        <v>0</v>
      </c>
      <c r="U77" s="34">
        <f>'Initial Info Client Demographic'!F77</f>
        <v>0</v>
      </c>
      <c r="V77" s="35">
        <f>'Initial Info Client Demographic'!G77</f>
        <v>0</v>
      </c>
      <c r="W77" s="33">
        <f>'Initial Info Client Demographic'!H77</f>
        <v>0</v>
      </c>
      <c r="X77" s="34">
        <f>'Initial Info Client Demographic'!I77</f>
        <v>0</v>
      </c>
      <c r="Y77" s="35">
        <f>'Initial Info Client Demographic'!E77</f>
        <v>0</v>
      </c>
      <c r="Z77" s="35">
        <f>'Initial Info Client Demographic'!F77</f>
        <v>0</v>
      </c>
      <c r="AA77" s="35">
        <f>'Initial Info Client Demographic'!G77</f>
        <v>0</v>
      </c>
      <c r="AB77" s="35">
        <f>'Initial Info Client Demographic'!H77</f>
        <v>0</v>
      </c>
      <c r="AC77" s="35">
        <f>'Initial Info Client Demographic'!I77</f>
        <v>0</v>
      </c>
      <c r="AD77" s="35">
        <f>'Initial Info Client Demographic'!J77</f>
        <v>0</v>
      </c>
    </row>
    <row r="78" spans="1:30" ht="49.5" customHeight="1">
      <c r="A78" s="29">
        <f t="shared" si="0"/>
        <v>65</v>
      </c>
      <c r="B78" s="82">
        <f>'Initial Info Client Demographic'!B78</f>
        <v>0</v>
      </c>
      <c r="C78" s="83">
        <f>'Initial Info Client Demographic'!C78</f>
        <v>0</v>
      </c>
      <c r="D78" s="84"/>
      <c r="E78" s="85"/>
      <c r="F78" s="86"/>
      <c r="G78" s="87"/>
      <c r="H78" s="88"/>
      <c r="I78" s="89">
        <v>0</v>
      </c>
      <c r="J78" s="90"/>
      <c r="K78" s="91"/>
      <c r="L78" s="92">
        <v>0</v>
      </c>
      <c r="M78" s="93">
        <f t="shared" si="1"/>
        <v>0</v>
      </c>
      <c r="N78" s="32"/>
      <c r="O78" s="94">
        <f t="shared" si="2"/>
        <v>0</v>
      </c>
      <c r="P78" s="95"/>
      <c r="R78" s="96">
        <f>'Initial Info Client Demographic'!D78</f>
        <v>0</v>
      </c>
      <c r="T78" s="33">
        <f>'Initial Info Client Demographic'!E78</f>
        <v>0</v>
      </c>
      <c r="U78" s="34">
        <f>'Initial Info Client Demographic'!F78</f>
        <v>0</v>
      </c>
      <c r="V78" s="35">
        <f>'Initial Info Client Demographic'!G78</f>
        <v>0</v>
      </c>
      <c r="W78" s="33">
        <f>'Initial Info Client Demographic'!H78</f>
        <v>0</v>
      </c>
      <c r="X78" s="34">
        <f>'Initial Info Client Demographic'!I78</f>
        <v>0</v>
      </c>
      <c r="Y78" s="35">
        <f>'Initial Info Client Demographic'!E78</f>
        <v>0</v>
      </c>
      <c r="Z78" s="35">
        <f>'Initial Info Client Demographic'!F78</f>
        <v>0</v>
      </c>
      <c r="AA78" s="35">
        <f>'Initial Info Client Demographic'!G78</f>
        <v>0</v>
      </c>
      <c r="AB78" s="35">
        <f>'Initial Info Client Demographic'!H78</f>
        <v>0</v>
      </c>
      <c r="AC78" s="35">
        <f>'Initial Info Client Demographic'!I78</f>
        <v>0</v>
      </c>
      <c r="AD78" s="35">
        <f>'Initial Info Client Demographic'!J78</f>
        <v>0</v>
      </c>
    </row>
    <row r="79" spans="1:30" ht="49.5" customHeight="1">
      <c r="A79" s="29">
        <f t="shared" si="0"/>
        <v>66</v>
      </c>
      <c r="B79" s="97">
        <f>'Initial Info Client Demographic'!B79</f>
        <v>0</v>
      </c>
      <c r="C79" s="98">
        <f>'Initial Info Client Demographic'!C79</f>
        <v>0</v>
      </c>
      <c r="D79" s="99"/>
      <c r="E79" s="100"/>
      <c r="F79" s="101"/>
      <c r="G79" s="87"/>
      <c r="H79" s="88"/>
      <c r="I79" s="102">
        <v>0</v>
      </c>
      <c r="J79" s="103"/>
      <c r="K79" s="104"/>
      <c r="L79" s="105">
        <v>0</v>
      </c>
      <c r="M79" s="93">
        <f t="shared" si="1"/>
        <v>0</v>
      </c>
      <c r="N79" s="42"/>
      <c r="O79" s="106">
        <f t="shared" si="2"/>
        <v>0</v>
      </c>
      <c r="P79" s="95"/>
      <c r="R79" s="96">
        <f>'Initial Info Client Demographic'!D79</f>
        <v>0</v>
      </c>
      <c r="T79" s="33">
        <f>'Initial Info Client Demographic'!E79</f>
        <v>0</v>
      </c>
      <c r="U79" s="34">
        <f>'Initial Info Client Demographic'!F79</f>
        <v>0</v>
      </c>
      <c r="V79" s="35">
        <f>'Initial Info Client Demographic'!G79</f>
        <v>0</v>
      </c>
      <c r="W79" s="33">
        <f>'Initial Info Client Demographic'!H79</f>
        <v>0</v>
      </c>
      <c r="X79" s="34">
        <f>'Initial Info Client Demographic'!I79</f>
        <v>0</v>
      </c>
      <c r="Y79" s="35">
        <f>'Initial Info Client Demographic'!E79</f>
        <v>0</v>
      </c>
      <c r="Z79" s="35">
        <f>'Initial Info Client Demographic'!F79</f>
        <v>0</v>
      </c>
      <c r="AA79" s="35">
        <f>'Initial Info Client Demographic'!G79</f>
        <v>0</v>
      </c>
      <c r="AB79" s="35">
        <f>'Initial Info Client Demographic'!H79</f>
        <v>0</v>
      </c>
      <c r="AC79" s="35">
        <f>'Initial Info Client Demographic'!I79</f>
        <v>0</v>
      </c>
      <c r="AD79" s="35">
        <f>'Initial Info Client Demographic'!J79</f>
        <v>0</v>
      </c>
    </row>
    <row r="80" spans="1:30" ht="49.5" customHeight="1">
      <c r="A80" s="29">
        <f t="shared" si="0"/>
        <v>67</v>
      </c>
      <c r="B80" s="82">
        <f>'Initial Info Client Demographic'!B80</f>
        <v>0</v>
      </c>
      <c r="C80" s="83">
        <f>'Initial Info Client Demographic'!C80</f>
        <v>0</v>
      </c>
      <c r="D80" s="84"/>
      <c r="E80" s="85"/>
      <c r="F80" s="86"/>
      <c r="G80" s="87"/>
      <c r="H80" s="88"/>
      <c r="I80" s="89">
        <v>0</v>
      </c>
      <c r="J80" s="90"/>
      <c r="K80" s="91"/>
      <c r="L80" s="92">
        <v>0</v>
      </c>
      <c r="M80" s="93">
        <f t="shared" si="1"/>
        <v>0</v>
      </c>
      <c r="N80" s="32"/>
      <c r="O80" s="94">
        <f t="shared" si="2"/>
        <v>0</v>
      </c>
      <c r="P80" s="95"/>
      <c r="R80" s="96">
        <f>'Initial Info Client Demographic'!D80</f>
        <v>0</v>
      </c>
      <c r="T80" s="33">
        <f>'Initial Info Client Demographic'!E80</f>
        <v>0</v>
      </c>
      <c r="U80" s="34">
        <f>'Initial Info Client Demographic'!F80</f>
        <v>0</v>
      </c>
      <c r="V80" s="35">
        <f>'Initial Info Client Demographic'!G80</f>
        <v>0</v>
      </c>
      <c r="W80" s="33">
        <f>'Initial Info Client Demographic'!H80</f>
        <v>0</v>
      </c>
      <c r="X80" s="34">
        <f>'Initial Info Client Demographic'!I80</f>
        <v>0</v>
      </c>
      <c r="Y80" s="35">
        <f>'Initial Info Client Demographic'!E80</f>
        <v>0</v>
      </c>
      <c r="Z80" s="35">
        <f>'Initial Info Client Demographic'!F80</f>
        <v>0</v>
      </c>
      <c r="AA80" s="35">
        <f>'Initial Info Client Demographic'!G80</f>
        <v>0</v>
      </c>
      <c r="AB80" s="35">
        <f>'Initial Info Client Demographic'!H80</f>
        <v>0</v>
      </c>
      <c r="AC80" s="35">
        <f>'Initial Info Client Demographic'!I80</f>
        <v>0</v>
      </c>
      <c r="AD80" s="35">
        <f>'Initial Info Client Demographic'!J80</f>
        <v>0</v>
      </c>
    </row>
    <row r="81" spans="1:30" ht="49.5" customHeight="1">
      <c r="A81" s="29">
        <f t="shared" si="0"/>
        <v>68</v>
      </c>
      <c r="B81" s="97">
        <f>'Initial Info Client Demographic'!B81</f>
        <v>0</v>
      </c>
      <c r="C81" s="98">
        <f>'Initial Info Client Demographic'!C81</f>
        <v>0</v>
      </c>
      <c r="D81" s="99"/>
      <c r="E81" s="100"/>
      <c r="F81" s="101"/>
      <c r="G81" s="87"/>
      <c r="H81" s="88"/>
      <c r="I81" s="102">
        <v>0</v>
      </c>
      <c r="J81" s="103"/>
      <c r="K81" s="104"/>
      <c r="L81" s="105">
        <v>0</v>
      </c>
      <c r="M81" s="93">
        <f t="shared" si="1"/>
        <v>0</v>
      </c>
      <c r="N81" s="42"/>
      <c r="O81" s="106">
        <f t="shared" si="2"/>
        <v>0</v>
      </c>
      <c r="P81" s="95"/>
      <c r="R81" s="96">
        <f>'Initial Info Client Demographic'!D81</f>
        <v>0</v>
      </c>
      <c r="T81" s="33">
        <f>'Initial Info Client Demographic'!E81</f>
        <v>0</v>
      </c>
      <c r="U81" s="34">
        <f>'Initial Info Client Demographic'!F81</f>
        <v>0</v>
      </c>
      <c r="V81" s="35">
        <f>'Initial Info Client Demographic'!G81</f>
        <v>0</v>
      </c>
      <c r="W81" s="33">
        <f>'Initial Info Client Demographic'!H81</f>
        <v>0</v>
      </c>
      <c r="X81" s="34">
        <f>'Initial Info Client Demographic'!I81</f>
        <v>0</v>
      </c>
      <c r="Y81" s="35">
        <f>'Initial Info Client Demographic'!E81</f>
        <v>0</v>
      </c>
      <c r="Z81" s="35">
        <f>'Initial Info Client Demographic'!F81</f>
        <v>0</v>
      </c>
      <c r="AA81" s="35">
        <f>'Initial Info Client Demographic'!G81</f>
        <v>0</v>
      </c>
      <c r="AB81" s="35">
        <f>'Initial Info Client Demographic'!H81</f>
        <v>0</v>
      </c>
      <c r="AC81" s="35">
        <f>'Initial Info Client Demographic'!I81</f>
        <v>0</v>
      </c>
      <c r="AD81" s="35">
        <f>'Initial Info Client Demographic'!J81</f>
        <v>0</v>
      </c>
    </row>
    <row r="82" spans="1:30" ht="49.5" customHeight="1">
      <c r="A82" s="29">
        <f t="shared" si="0"/>
        <v>69</v>
      </c>
      <c r="B82" s="82">
        <f>'Initial Info Client Demographic'!B82</f>
        <v>0</v>
      </c>
      <c r="C82" s="83">
        <f>'Initial Info Client Demographic'!C82</f>
        <v>0</v>
      </c>
      <c r="D82" s="84"/>
      <c r="E82" s="85"/>
      <c r="F82" s="86"/>
      <c r="G82" s="87"/>
      <c r="H82" s="88"/>
      <c r="I82" s="89">
        <v>0</v>
      </c>
      <c r="J82" s="90"/>
      <c r="K82" s="91"/>
      <c r="L82" s="92">
        <v>0</v>
      </c>
      <c r="M82" s="93">
        <f t="shared" si="1"/>
        <v>0</v>
      </c>
      <c r="N82" s="32"/>
      <c r="O82" s="94">
        <f t="shared" si="2"/>
        <v>0</v>
      </c>
      <c r="P82" s="95"/>
      <c r="R82" s="96">
        <f>'Initial Info Client Demographic'!D82</f>
        <v>0</v>
      </c>
      <c r="T82" s="33">
        <f>'Initial Info Client Demographic'!E82</f>
        <v>0</v>
      </c>
      <c r="U82" s="34">
        <f>'Initial Info Client Demographic'!F82</f>
        <v>0</v>
      </c>
      <c r="V82" s="35">
        <f>'Initial Info Client Demographic'!G82</f>
        <v>0</v>
      </c>
      <c r="W82" s="33">
        <f>'Initial Info Client Demographic'!H82</f>
        <v>0</v>
      </c>
      <c r="X82" s="34">
        <f>'Initial Info Client Demographic'!I82</f>
        <v>0</v>
      </c>
      <c r="Y82" s="35">
        <f>'Initial Info Client Demographic'!E82</f>
        <v>0</v>
      </c>
      <c r="Z82" s="35">
        <f>'Initial Info Client Demographic'!F82</f>
        <v>0</v>
      </c>
      <c r="AA82" s="35">
        <f>'Initial Info Client Demographic'!G82</f>
        <v>0</v>
      </c>
      <c r="AB82" s="35">
        <f>'Initial Info Client Demographic'!H82</f>
        <v>0</v>
      </c>
      <c r="AC82" s="35">
        <f>'Initial Info Client Demographic'!I82</f>
        <v>0</v>
      </c>
      <c r="AD82" s="35">
        <f>'Initial Info Client Demographic'!J82</f>
        <v>0</v>
      </c>
    </row>
    <row r="83" spans="1:30" ht="49.5" customHeight="1">
      <c r="A83" s="29">
        <f t="shared" si="0"/>
        <v>70</v>
      </c>
      <c r="B83" s="97">
        <f>'Initial Info Client Demographic'!B83</f>
        <v>0</v>
      </c>
      <c r="C83" s="98">
        <f>'Initial Info Client Demographic'!C83</f>
        <v>0</v>
      </c>
      <c r="D83" s="99"/>
      <c r="E83" s="100"/>
      <c r="F83" s="101"/>
      <c r="G83" s="87"/>
      <c r="H83" s="88"/>
      <c r="I83" s="102">
        <v>0</v>
      </c>
      <c r="J83" s="103"/>
      <c r="K83" s="104"/>
      <c r="L83" s="105">
        <v>0</v>
      </c>
      <c r="M83" s="93">
        <f t="shared" si="1"/>
        <v>0</v>
      </c>
      <c r="N83" s="42"/>
      <c r="O83" s="106">
        <f t="shared" si="2"/>
        <v>0</v>
      </c>
      <c r="P83" s="95"/>
      <c r="R83" s="96">
        <f>'Initial Info Client Demographic'!D83</f>
        <v>0</v>
      </c>
      <c r="T83" s="33">
        <f>'Initial Info Client Demographic'!E83</f>
        <v>0</v>
      </c>
      <c r="U83" s="34">
        <f>'Initial Info Client Demographic'!F83</f>
        <v>0</v>
      </c>
      <c r="V83" s="35">
        <f>'Initial Info Client Demographic'!G83</f>
        <v>0</v>
      </c>
      <c r="W83" s="33">
        <f>'Initial Info Client Demographic'!H83</f>
        <v>0</v>
      </c>
      <c r="X83" s="34">
        <f>'Initial Info Client Demographic'!I83</f>
        <v>0</v>
      </c>
      <c r="Y83" s="35">
        <f>'Initial Info Client Demographic'!E83</f>
        <v>0</v>
      </c>
      <c r="Z83" s="35">
        <f>'Initial Info Client Demographic'!F83</f>
        <v>0</v>
      </c>
      <c r="AA83" s="35">
        <f>'Initial Info Client Demographic'!G83</f>
        <v>0</v>
      </c>
      <c r="AB83" s="35">
        <f>'Initial Info Client Demographic'!H83</f>
        <v>0</v>
      </c>
      <c r="AC83" s="35">
        <f>'Initial Info Client Demographic'!I83</f>
        <v>0</v>
      </c>
      <c r="AD83" s="35">
        <f>'Initial Info Client Demographic'!J83</f>
        <v>0</v>
      </c>
    </row>
    <row r="84" spans="1:30" ht="49.5" customHeight="1">
      <c r="A84" s="29">
        <f t="shared" si="0"/>
        <v>71</v>
      </c>
      <c r="B84" s="82">
        <f>'Initial Info Client Demographic'!B84</f>
        <v>0</v>
      </c>
      <c r="C84" s="83">
        <f>'Initial Info Client Demographic'!C84</f>
        <v>0</v>
      </c>
      <c r="D84" s="84"/>
      <c r="E84" s="85"/>
      <c r="F84" s="86"/>
      <c r="G84" s="87"/>
      <c r="H84" s="88"/>
      <c r="I84" s="89">
        <v>0</v>
      </c>
      <c r="J84" s="90"/>
      <c r="K84" s="91"/>
      <c r="L84" s="92">
        <v>0</v>
      </c>
      <c r="M84" s="93">
        <f t="shared" si="1"/>
        <v>0</v>
      </c>
      <c r="N84" s="109"/>
      <c r="O84" s="94">
        <f t="shared" si="2"/>
        <v>0</v>
      </c>
      <c r="P84" s="95"/>
      <c r="R84" s="96">
        <f>'Initial Info Client Demographic'!D84</f>
        <v>0</v>
      </c>
      <c r="T84" s="33">
        <f>'Initial Info Client Demographic'!E84</f>
        <v>0</v>
      </c>
      <c r="U84" s="34">
        <f>'Initial Info Client Demographic'!F84</f>
        <v>0</v>
      </c>
      <c r="V84" s="35">
        <f>'Initial Info Client Demographic'!G84</f>
        <v>0</v>
      </c>
      <c r="W84" s="33">
        <f>'Initial Info Client Demographic'!H84</f>
        <v>0</v>
      </c>
      <c r="X84" s="34">
        <f>'Initial Info Client Demographic'!I84</f>
        <v>0</v>
      </c>
      <c r="Y84" s="35">
        <f>'Initial Info Client Demographic'!E84</f>
        <v>0</v>
      </c>
      <c r="Z84" s="35">
        <f>'Initial Info Client Demographic'!F84</f>
        <v>0</v>
      </c>
      <c r="AA84" s="35">
        <f>'Initial Info Client Demographic'!G84</f>
        <v>0</v>
      </c>
      <c r="AB84" s="35">
        <f>'Initial Info Client Demographic'!H84</f>
        <v>0</v>
      </c>
      <c r="AC84" s="35">
        <f>'Initial Info Client Demographic'!I84</f>
        <v>0</v>
      </c>
      <c r="AD84" s="35">
        <f>'Initial Info Client Demographic'!J84</f>
        <v>0</v>
      </c>
    </row>
    <row r="85" spans="1:30" ht="49.5" customHeight="1">
      <c r="A85" s="29">
        <f t="shared" si="0"/>
        <v>72</v>
      </c>
      <c r="B85" s="97">
        <f>'Initial Info Client Demographic'!B85</f>
        <v>0</v>
      </c>
      <c r="C85" s="98">
        <f>'Initial Info Client Demographic'!C85</f>
        <v>0</v>
      </c>
      <c r="D85" s="99"/>
      <c r="E85" s="100"/>
      <c r="F85" s="101"/>
      <c r="G85" s="87"/>
      <c r="H85" s="88"/>
      <c r="I85" s="102">
        <v>0</v>
      </c>
      <c r="J85" s="103"/>
      <c r="K85" s="104"/>
      <c r="L85" s="105">
        <v>0</v>
      </c>
      <c r="M85" s="93">
        <f t="shared" si="1"/>
        <v>0</v>
      </c>
      <c r="N85" s="110"/>
      <c r="O85" s="106">
        <f t="shared" si="2"/>
        <v>0</v>
      </c>
      <c r="P85" s="95"/>
      <c r="R85" s="96">
        <f>'Initial Info Client Demographic'!D85</f>
        <v>0</v>
      </c>
      <c r="T85" s="33">
        <f>'Initial Info Client Demographic'!E85</f>
        <v>0</v>
      </c>
      <c r="U85" s="34">
        <f>'Initial Info Client Demographic'!F85</f>
        <v>0</v>
      </c>
      <c r="V85" s="35">
        <f>'Initial Info Client Demographic'!G85</f>
        <v>0</v>
      </c>
      <c r="W85" s="33">
        <f>'Initial Info Client Demographic'!H85</f>
        <v>0</v>
      </c>
      <c r="X85" s="34">
        <f>'Initial Info Client Demographic'!I85</f>
        <v>0</v>
      </c>
      <c r="Y85" s="35">
        <f>'Initial Info Client Demographic'!E85</f>
        <v>0</v>
      </c>
      <c r="Z85" s="35">
        <f>'Initial Info Client Demographic'!F85</f>
        <v>0</v>
      </c>
      <c r="AA85" s="35">
        <f>'Initial Info Client Demographic'!G85</f>
        <v>0</v>
      </c>
      <c r="AB85" s="35">
        <f>'Initial Info Client Demographic'!H85</f>
        <v>0</v>
      </c>
      <c r="AC85" s="35">
        <f>'Initial Info Client Demographic'!I85</f>
        <v>0</v>
      </c>
      <c r="AD85" s="35">
        <f>'Initial Info Client Demographic'!J85</f>
        <v>0</v>
      </c>
    </row>
    <row r="86" spans="1:30" ht="49.5" customHeight="1">
      <c r="A86" s="29">
        <f t="shared" si="0"/>
        <v>73</v>
      </c>
      <c r="B86" s="82">
        <f>'Initial Info Client Demographic'!B86</f>
        <v>0</v>
      </c>
      <c r="C86" s="83">
        <f>'Initial Info Client Demographic'!C86</f>
        <v>0</v>
      </c>
      <c r="D86" s="84"/>
      <c r="E86" s="85"/>
      <c r="F86" s="86"/>
      <c r="G86" s="87"/>
      <c r="H86" s="88"/>
      <c r="I86" s="89">
        <v>0</v>
      </c>
      <c r="J86" s="90"/>
      <c r="K86" s="91"/>
      <c r="L86" s="92">
        <v>0</v>
      </c>
      <c r="M86" s="93">
        <f t="shared" si="1"/>
        <v>0</v>
      </c>
      <c r="N86" s="109"/>
      <c r="O86" s="94">
        <f t="shared" si="2"/>
        <v>0</v>
      </c>
      <c r="P86" s="95"/>
      <c r="R86" s="96">
        <f>'Initial Info Client Demographic'!D86</f>
        <v>0</v>
      </c>
      <c r="T86" s="33">
        <f>'Initial Info Client Demographic'!E86</f>
        <v>0</v>
      </c>
      <c r="U86" s="34">
        <f>'Initial Info Client Demographic'!F86</f>
        <v>0</v>
      </c>
      <c r="V86" s="35">
        <f>'Initial Info Client Demographic'!G86</f>
        <v>0</v>
      </c>
      <c r="W86" s="33">
        <f>'Initial Info Client Demographic'!H86</f>
        <v>0</v>
      </c>
      <c r="X86" s="34">
        <f>'Initial Info Client Demographic'!I86</f>
        <v>0</v>
      </c>
      <c r="Y86" s="35">
        <f>'Initial Info Client Demographic'!E86</f>
        <v>0</v>
      </c>
      <c r="Z86" s="35">
        <f>'Initial Info Client Demographic'!F86</f>
        <v>0</v>
      </c>
      <c r="AA86" s="35">
        <f>'Initial Info Client Demographic'!G86</f>
        <v>0</v>
      </c>
      <c r="AB86" s="35">
        <f>'Initial Info Client Demographic'!H86</f>
        <v>0</v>
      </c>
      <c r="AC86" s="35">
        <f>'Initial Info Client Demographic'!I86</f>
        <v>0</v>
      </c>
      <c r="AD86" s="35">
        <f>'Initial Info Client Demographic'!J86</f>
        <v>0</v>
      </c>
    </row>
    <row r="87" spans="1:30" ht="49.5" customHeight="1">
      <c r="A87" s="29">
        <f t="shared" si="0"/>
        <v>74</v>
      </c>
      <c r="B87" s="97">
        <f>'Initial Info Client Demographic'!B87</f>
        <v>0</v>
      </c>
      <c r="C87" s="98">
        <f>'Initial Info Client Demographic'!C87</f>
        <v>0</v>
      </c>
      <c r="D87" s="99"/>
      <c r="E87" s="100"/>
      <c r="F87" s="101"/>
      <c r="G87" s="87"/>
      <c r="H87" s="88"/>
      <c r="I87" s="102">
        <v>0</v>
      </c>
      <c r="J87" s="103"/>
      <c r="K87" s="104"/>
      <c r="L87" s="105">
        <v>0</v>
      </c>
      <c r="M87" s="93">
        <f t="shared" si="1"/>
        <v>0</v>
      </c>
      <c r="N87" s="110"/>
      <c r="O87" s="106">
        <f t="shared" si="2"/>
        <v>0</v>
      </c>
      <c r="P87" s="95"/>
      <c r="R87" s="96">
        <f>'Initial Info Client Demographic'!D87</f>
        <v>0</v>
      </c>
      <c r="T87" s="33">
        <f>'Initial Info Client Demographic'!E87</f>
        <v>0</v>
      </c>
      <c r="U87" s="34">
        <f>'Initial Info Client Demographic'!F87</f>
        <v>0</v>
      </c>
      <c r="V87" s="35">
        <f>'Initial Info Client Demographic'!G87</f>
        <v>0</v>
      </c>
      <c r="W87" s="33">
        <f>'Initial Info Client Demographic'!H87</f>
        <v>0</v>
      </c>
      <c r="X87" s="34">
        <f>'Initial Info Client Demographic'!I87</f>
        <v>0</v>
      </c>
      <c r="Y87" s="35">
        <f>'Initial Info Client Demographic'!E87</f>
        <v>0</v>
      </c>
      <c r="Z87" s="35">
        <f>'Initial Info Client Demographic'!F87</f>
        <v>0</v>
      </c>
      <c r="AA87" s="35">
        <f>'Initial Info Client Demographic'!G87</f>
        <v>0</v>
      </c>
      <c r="AB87" s="35">
        <f>'Initial Info Client Demographic'!H87</f>
        <v>0</v>
      </c>
      <c r="AC87" s="35">
        <f>'Initial Info Client Demographic'!I87</f>
        <v>0</v>
      </c>
      <c r="AD87" s="35">
        <f>'Initial Info Client Demographic'!J87</f>
        <v>0</v>
      </c>
    </row>
    <row r="88" spans="1:30" ht="49.5" customHeight="1">
      <c r="A88" s="29">
        <f t="shared" si="0"/>
        <v>75</v>
      </c>
      <c r="B88" s="82">
        <f>'Initial Info Client Demographic'!B88</f>
        <v>0</v>
      </c>
      <c r="C88" s="83">
        <f>'Initial Info Client Demographic'!C88</f>
        <v>0</v>
      </c>
      <c r="D88" s="84"/>
      <c r="E88" s="85"/>
      <c r="F88" s="86"/>
      <c r="G88" s="87"/>
      <c r="H88" s="88"/>
      <c r="I88" s="89">
        <v>0</v>
      </c>
      <c r="J88" s="90"/>
      <c r="K88" s="91"/>
      <c r="L88" s="92">
        <v>0</v>
      </c>
      <c r="M88" s="93">
        <f t="shared" si="1"/>
        <v>0</v>
      </c>
      <c r="N88" s="109"/>
      <c r="O88" s="94">
        <f t="shared" si="2"/>
        <v>0</v>
      </c>
      <c r="P88" s="95"/>
      <c r="R88" s="96">
        <f>'Initial Info Client Demographic'!D88</f>
        <v>0</v>
      </c>
      <c r="T88" s="33">
        <f>'Initial Info Client Demographic'!E88</f>
        <v>0</v>
      </c>
      <c r="U88" s="34">
        <f>'Initial Info Client Demographic'!F88</f>
        <v>0</v>
      </c>
      <c r="V88" s="35">
        <f>'Initial Info Client Demographic'!G88</f>
        <v>0</v>
      </c>
      <c r="W88" s="33">
        <f>'Initial Info Client Demographic'!H88</f>
        <v>0</v>
      </c>
      <c r="X88" s="34">
        <f>'Initial Info Client Demographic'!I88</f>
        <v>0</v>
      </c>
      <c r="Y88" s="35">
        <f>'Initial Info Client Demographic'!E88</f>
        <v>0</v>
      </c>
      <c r="Z88" s="35">
        <f>'Initial Info Client Demographic'!F88</f>
        <v>0</v>
      </c>
      <c r="AA88" s="35">
        <f>'Initial Info Client Demographic'!G88</f>
        <v>0</v>
      </c>
      <c r="AB88" s="35">
        <f>'Initial Info Client Demographic'!H88</f>
        <v>0</v>
      </c>
      <c r="AC88" s="35">
        <f>'Initial Info Client Demographic'!I88</f>
        <v>0</v>
      </c>
      <c r="AD88" s="35">
        <f>'Initial Info Client Demographic'!J88</f>
        <v>0</v>
      </c>
    </row>
    <row r="89" spans="1:30" ht="49.5" customHeight="1">
      <c r="A89" s="29">
        <f t="shared" si="0"/>
        <v>76</v>
      </c>
      <c r="B89" s="97">
        <f>'Initial Info Client Demographic'!B89</f>
        <v>0</v>
      </c>
      <c r="C89" s="98">
        <f>'Initial Info Client Demographic'!C89</f>
        <v>0</v>
      </c>
      <c r="D89" s="99"/>
      <c r="E89" s="100"/>
      <c r="F89" s="101"/>
      <c r="G89" s="87"/>
      <c r="H89" s="88"/>
      <c r="I89" s="102">
        <v>0</v>
      </c>
      <c r="J89" s="103"/>
      <c r="K89" s="104"/>
      <c r="L89" s="105">
        <v>0</v>
      </c>
      <c r="M89" s="93">
        <f t="shared" si="1"/>
        <v>0</v>
      </c>
      <c r="N89" s="110"/>
      <c r="O89" s="106">
        <f t="shared" si="2"/>
        <v>0</v>
      </c>
      <c r="P89" s="95"/>
      <c r="R89" s="96">
        <f>'Initial Info Client Demographic'!D89</f>
        <v>0</v>
      </c>
      <c r="T89" s="33">
        <f>'Initial Info Client Demographic'!E89</f>
        <v>0</v>
      </c>
      <c r="U89" s="34">
        <f>'Initial Info Client Demographic'!F89</f>
        <v>0</v>
      </c>
      <c r="V89" s="35">
        <f>'Initial Info Client Demographic'!G89</f>
        <v>0</v>
      </c>
      <c r="W89" s="33">
        <f>'Initial Info Client Demographic'!H89</f>
        <v>0</v>
      </c>
      <c r="X89" s="34">
        <f>'Initial Info Client Demographic'!I89</f>
        <v>0</v>
      </c>
      <c r="Y89" s="35">
        <f>'Initial Info Client Demographic'!E89</f>
        <v>0</v>
      </c>
      <c r="Z89" s="35">
        <f>'Initial Info Client Demographic'!F89</f>
        <v>0</v>
      </c>
      <c r="AA89" s="35">
        <f>'Initial Info Client Demographic'!G89</f>
        <v>0</v>
      </c>
      <c r="AB89" s="35">
        <f>'Initial Info Client Demographic'!H89</f>
        <v>0</v>
      </c>
      <c r="AC89" s="35">
        <f>'Initial Info Client Demographic'!I89</f>
        <v>0</v>
      </c>
      <c r="AD89" s="35">
        <f>'Initial Info Client Demographic'!J89</f>
        <v>0</v>
      </c>
    </row>
    <row r="90" spans="1:30" ht="49.5" customHeight="1">
      <c r="A90" s="29">
        <f t="shared" si="0"/>
        <v>77</v>
      </c>
      <c r="B90" s="82">
        <f>'Initial Info Client Demographic'!B90</f>
        <v>0</v>
      </c>
      <c r="C90" s="83">
        <f>'Initial Info Client Demographic'!C90</f>
        <v>0</v>
      </c>
      <c r="D90" s="84"/>
      <c r="E90" s="85"/>
      <c r="F90" s="86"/>
      <c r="G90" s="87"/>
      <c r="H90" s="88"/>
      <c r="I90" s="89">
        <v>0</v>
      </c>
      <c r="J90" s="90"/>
      <c r="K90" s="91"/>
      <c r="L90" s="92">
        <v>0</v>
      </c>
      <c r="M90" s="93">
        <f t="shared" si="1"/>
        <v>0</v>
      </c>
      <c r="N90" s="109"/>
      <c r="O90" s="94">
        <f t="shared" si="2"/>
        <v>0</v>
      </c>
      <c r="P90" s="95"/>
      <c r="R90" s="96">
        <f>'Initial Info Client Demographic'!D90</f>
        <v>0</v>
      </c>
      <c r="T90" s="33">
        <f>'Initial Info Client Demographic'!E90</f>
        <v>0</v>
      </c>
      <c r="U90" s="34">
        <f>'Initial Info Client Demographic'!F90</f>
        <v>0</v>
      </c>
      <c r="V90" s="35">
        <f>'Initial Info Client Demographic'!G90</f>
        <v>0</v>
      </c>
      <c r="W90" s="33">
        <f>'Initial Info Client Demographic'!H90</f>
        <v>0</v>
      </c>
      <c r="X90" s="34">
        <f>'Initial Info Client Demographic'!I90</f>
        <v>0</v>
      </c>
      <c r="Y90" s="35">
        <f>'Initial Info Client Demographic'!E90</f>
        <v>0</v>
      </c>
      <c r="Z90" s="35">
        <f>'Initial Info Client Demographic'!F90</f>
        <v>0</v>
      </c>
      <c r="AA90" s="35">
        <f>'Initial Info Client Demographic'!G90</f>
        <v>0</v>
      </c>
      <c r="AB90" s="35">
        <f>'Initial Info Client Demographic'!H90</f>
        <v>0</v>
      </c>
      <c r="AC90" s="35">
        <f>'Initial Info Client Demographic'!I90</f>
        <v>0</v>
      </c>
      <c r="AD90" s="35">
        <f>'Initial Info Client Demographic'!J90</f>
        <v>0</v>
      </c>
    </row>
    <row r="91" spans="1:30" ht="49.5" customHeight="1">
      <c r="A91" s="29">
        <f t="shared" si="0"/>
        <v>78</v>
      </c>
      <c r="B91" s="97">
        <f>'Initial Info Client Demographic'!B91</f>
        <v>0</v>
      </c>
      <c r="C91" s="98">
        <f>'Initial Info Client Demographic'!C91</f>
        <v>0</v>
      </c>
      <c r="D91" s="99"/>
      <c r="E91" s="100"/>
      <c r="F91" s="101"/>
      <c r="G91" s="87"/>
      <c r="H91" s="88"/>
      <c r="I91" s="102">
        <v>0</v>
      </c>
      <c r="J91" s="103"/>
      <c r="K91" s="104"/>
      <c r="L91" s="105">
        <v>0</v>
      </c>
      <c r="M91" s="93">
        <f t="shared" si="1"/>
        <v>0</v>
      </c>
      <c r="N91" s="110"/>
      <c r="O91" s="106">
        <f t="shared" si="2"/>
        <v>0</v>
      </c>
      <c r="P91" s="95"/>
      <c r="R91" s="96">
        <f>'Initial Info Client Demographic'!D91</f>
        <v>0</v>
      </c>
      <c r="T91" s="33">
        <f>'Initial Info Client Demographic'!E91</f>
        <v>0</v>
      </c>
      <c r="U91" s="34">
        <f>'Initial Info Client Demographic'!F91</f>
        <v>0</v>
      </c>
      <c r="V91" s="35">
        <f>'Initial Info Client Demographic'!G91</f>
        <v>0</v>
      </c>
      <c r="W91" s="33">
        <f>'Initial Info Client Demographic'!H91</f>
        <v>0</v>
      </c>
      <c r="X91" s="34">
        <f>'Initial Info Client Demographic'!I91</f>
        <v>0</v>
      </c>
      <c r="Y91" s="35">
        <f>'Initial Info Client Demographic'!E91</f>
        <v>0</v>
      </c>
      <c r="Z91" s="35">
        <f>'Initial Info Client Demographic'!F91</f>
        <v>0</v>
      </c>
      <c r="AA91" s="35">
        <f>'Initial Info Client Demographic'!G91</f>
        <v>0</v>
      </c>
      <c r="AB91" s="35">
        <f>'Initial Info Client Demographic'!H91</f>
        <v>0</v>
      </c>
      <c r="AC91" s="35">
        <f>'Initial Info Client Demographic'!I91</f>
        <v>0</v>
      </c>
      <c r="AD91" s="35">
        <f>'Initial Info Client Demographic'!J91</f>
        <v>0</v>
      </c>
    </row>
    <row r="92" spans="1:30" ht="49.5" customHeight="1">
      <c r="A92" s="29">
        <f t="shared" si="0"/>
        <v>79</v>
      </c>
      <c r="B92" s="82">
        <f>'Initial Info Client Demographic'!B92</f>
        <v>0</v>
      </c>
      <c r="C92" s="83">
        <f>'Initial Info Client Demographic'!C92</f>
        <v>0</v>
      </c>
      <c r="D92" s="84"/>
      <c r="E92" s="85"/>
      <c r="F92" s="86"/>
      <c r="G92" s="87"/>
      <c r="H92" s="88"/>
      <c r="I92" s="89">
        <v>0</v>
      </c>
      <c r="J92" s="90"/>
      <c r="K92" s="91"/>
      <c r="L92" s="92">
        <v>0</v>
      </c>
      <c r="M92" s="93">
        <f t="shared" si="1"/>
        <v>0</v>
      </c>
      <c r="N92" s="109"/>
      <c r="O92" s="94">
        <f t="shared" si="2"/>
        <v>0</v>
      </c>
      <c r="P92" s="95"/>
      <c r="R92" s="96">
        <f>'Initial Info Client Demographic'!D92</f>
        <v>0</v>
      </c>
      <c r="T92" s="33">
        <f>'Initial Info Client Demographic'!E92</f>
        <v>0</v>
      </c>
      <c r="U92" s="34">
        <f>'Initial Info Client Demographic'!F92</f>
        <v>0</v>
      </c>
      <c r="V92" s="35">
        <f>'Initial Info Client Demographic'!G92</f>
        <v>0</v>
      </c>
      <c r="W92" s="33">
        <f>'Initial Info Client Demographic'!H92</f>
        <v>0</v>
      </c>
      <c r="X92" s="34">
        <f>'Initial Info Client Demographic'!I92</f>
        <v>0</v>
      </c>
      <c r="Y92" s="35">
        <f>'Initial Info Client Demographic'!E92</f>
        <v>0</v>
      </c>
      <c r="Z92" s="35">
        <f>'Initial Info Client Demographic'!F92</f>
        <v>0</v>
      </c>
      <c r="AA92" s="35">
        <f>'Initial Info Client Demographic'!G92</f>
        <v>0</v>
      </c>
      <c r="AB92" s="35">
        <f>'Initial Info Client Demographic'!H92</f>
        <v>0</v>
      </c>
      <c r="AC92" s="35">
        <f>'Initial Info Client Demographic'!I92</f>
        <v>0</v>
      </c>
      <c r="AD92" s="35">
        <f>'Initial Info Client Demographic'!J92</f>
        <v>0</v>
      </c>
    </row>
    <row r="93" spans="1:30" ht="49.5" customHeight="1">
      <c r="A93" s="29">
        <f t="shared" si="0"/>
        <v>80</v>
      </c>
      <c r="B93" s="97">
        <f>'Initial Info Client Demographic'!B93</f>
        <v>0</v>
      </c>
      <c r="C93" s="98">
        <f>'Initial Info Client Demographic'!C93</f>
        <v>0</v>
      </c>
      <c r="D93" s="99"/>
      <c r="E93" s="100"/>
      <c r="F93" s="101"/>
      <c r="G93" s="87"/>
      <c r="H93" s="88"/>
      <c r="I93" s="102">
        <v>0</v>
      </c>
      <c r="J93" s="103"/>
      <c r="K93" s="104"/>
      <c r="L93" s="105">
        <v>0</v>
      </c>
      <c r="M93" s="93">
        <f t="shared" si="1"/>
        <v>0</v>
      </c>
      <c r="N93" s="110"/>
      <c r="O93" s="106">
        <f t="shared" si="2"/>
        <v>0</v>
      </c>
      <c r="P93" s="95"/>
      <c r="R93" s="96">
        <f>'Initial Info Client Demographic'!D93</f>
        <v>0</v>
      </c>
      <c r="T93" s="33">
        <f>'Initial Info Client Demographic'!E93</f>
        <v>0</v>
      </c>
      <c r="U93" s="34">
        <f>'Initial Info Client Demographic'!F93</f>
        <v>0</v>
      </c>
      <c r="V93" s="35">
        <f>'Initial Info Client Demographic'!G93</f>
        <v>0</v>
      </c>
      <c r="W93" s="33">
        <f>'Initial Info Client Demographic'!H93</f>
        <v>0</v>
      </c>
      <c r="X93" s="34">
        <f>'Initial Info Client Demographic'!I93</f>
        <v>0</v>
      </c>
      <c r="Y93" s="35">
        <f>'Initial Info Client Demographic'!E93</f>
        <v>0</v>
      </c>
      <c r="Z93" s="35">
        <f>'Initial Info Client Demographic'!F93</f>
        <v>0</v>
      </c>
      <c r="AA93" s="35">
        <f>'Initial Info Client Demographic'!G93</f>
        <v>0</v>
      </c>
      <c r="AB93" s="35">
        <f>'Initial Info Client Demographic'!H93</f>
        <v>0</v>
      </c>
      <c r="AC93" s="35">
        <f>'Initial Info Client Demographic'!I93</f>
        <v>0</v>
      </c>
      <c r="AD93" s="35">
        <f>'Initial Info Client Demographic'!J93</f>
        <v>0</v>
      </c>
    </row>
    <row r="94" spans="1:30" ht="49.5" customHeight="1">
      <c r="A94" s="29">
        <f t="shared" si="0"/>
        <v>81</v>
      </c>
      <c r="B94" s="82">
        <f>'Initial Info Client Demographic'!B94</f>
        <v>0</v>
      </c>
      <c r="C94" s="83">
        <f>'Initial Info Client Demographic'!C94</f>
        <v>0</v>
      </c>
      <c r="D94" s="84"/>
      <c r="E94" s="85"/>
      <c r="F94" s="86"/>
      <c r="G94" s="87"/>
      <c r="H94" s="88"/>
      <c r="I94" s="89">
        <v>0</v>
      </c>
      <c r="J94" s="90"/>
      <c r="K94" s="91"/>
      <c r="L94" s="92">
        <v>0</v>
      </c>
      <c r="M94" s="93">
        <f t="shared" si="1"/>
        <v>0</v>
      </c>
      <c r="N94" s="109"/>
      <c r="O94" s="94">
        <f t="shared" si="2"/>
        <v>0</v>
      </c>
      <c r="P94" s="95"/>
      <c r="R94" s="96">
        <f>'Initial Info Client Demographic'!D94</f>
        <v>0</v>
      </c>
      <c r="T94" s="33">
        <f>'Initial Info Client Demographic'!E94</f>
        <v>0</v>
      </c>
      <c r="U94" s="34">
        <f>'Initial Info Client Demographic'!F94</f>
        <v>0</v>
      </c>
      <c r="V94" s="35">
        <f>'Initial Info Client Demographic'!G94</f>
        <v>0</v>
      </c>
      <c r="W94" s="33">
        <f>'Initial Info Client Demographic'!H94</f>
        <v>0</v>
      </c>
      <c r="X94" s="34">
        <f>'Initial Info Client Demographic'!I94</f>
        <v>0</v>
      </c>
      <c r="Y94" s="35">
        <f>'Initial Info Client Demographic'!E94</f>
        <v>0</v>
      </c>
      <c r="Z94" s="35">
        <f>'Initial Info Client Demographic'!F94</f>
        <v>0</v>
      </c>
      <c r="AA94" s="35">
        <f>'Initial Info Client Demographic'!G94</f>
        <v>0</v>
      </c>
      <c r="AB94" s="35">
        <f>'Initial Info Client Demographic'!H94</f>
        <v>0</v>
      </c>
      <c r="AC94" s="35">
        <f>'Initial Info Client Demographic'!I94</f>
        <v>0</v>
      </c>
      <c r="AD94" s="35">
        <f>'Initial Info Client Demographic'!J94</f>
        <v>0</v>
      </c>
    </row>
    <row r="95" spans="1:30" ht="49.5" customHeight="1">
      <c r="A95" s="29">
        <f t="shared" si="0"/>
        <v>82</v>
      </c>
      <c r="B95" s="97">
        <f>'Initial Info Client Demographic'!B95</f>
        <v>0</v>
      </c>
      <c r="C95" s="98">
        <f>'Initial Info Client Demographic'!C95</f>
        <v>0</v>
      </c>
      <c r="D95" s="99"/>
      <c r="E95" s="100"/>
      <c r="F95" s="101"/>
      <c r="G95" s="87"/>
      <c r="H95" s="88"/>
      <c r="I95" s="102">
        <v>0</v>
      </c>
      <c r="J95" s="103"/>
      <c r="K95" s="104"/>
      <c r="L95" s="105">
        <v>0</v>
      </c>
      <c r="M95" s="93">
        <f t="shared" si="1"/>
        <v>0</v>
      </c>
      <c r="N95" s="110"/>
      <c r="O95" s="106">
        <f t="shared" si="2"/>
        <v>0</v>
      </c>
      <c r="P95" s="95"/>
      <c r="R95" s="96">
        <f>'Initial Info Client Demographic'!D95</f>
        <v>0</v>
      </c>
      <c r="T95" s="33">
        <f>'Initial Info Client Demographic'!E95</f>
        <v>0</v>
      </c>
      <c r="U95" s="34">
        <f>'Initial Info Client Demographic'!F95</f>
        <v>0</v>
      </c>
      <c r="V95" s="35">
        <f>'Initial Info Client Demographic'!G95</f>
        <v>0</v>
      </c>
      <c r="W95" s="33">
        <f>'Initial Info Client Demographic'!H95</f>
        <v>0</v>
      </c>
      <c r="X95" s="34">
        <f>'Initial Info Client Demographic'!I95</f>
        <v>0</v>
      </c>
      <c r="Y95" s="35">
        <f>'Initial Info Client Demographic'!E95</f>
        <v>0</v>
      </c>
      <c r="Z95" s="35">
        <f>'Initial Info Client Demographic'!F95</f>
        <v>0</v>
      </c>
      <c r="AA95" s="35">
        <f>'Initial Info Client Demographic'!G95</f>
        <v>0</v>
      </c>
      <c r="AB95" s="35">
        <f>'Initial Info Client Demographic'!H95</f>
        <v>0</v>
      </c>
      <c r="AC95" s="35">
        <f>'Initial Info Client Demographic'!I95</f>
        <v>0</v>
      </c>
      <c r="AD95" s="35">
        <f>'Initial Info Client Demographic'!J95</f>
        <v>0</v>
      </c>
    </row>
    <row r="96" spans="1:30" ht="49.5" customHeight="1">
      <c r="A96" s="29">
        <f t="shared" si="0"/>
        <v>83</v>
      </c>
      <c r="B96" s="82">
        <f>'Initial Info Client Demographic'!B96</f>
        <v>0</v>
      </c>
      <c r="C96" s="83">
        <f>'Initial Info Client Demographic'!C96</f>
        <v>0</v>
      </c>
      <c r="D96" s="84"/>
      <c r="E96" s="85"/>
      <c r="F96" s="86"/>
      <c r="G96" s="87"/>
      <c r="H96" s="88"/>
      <c r="I96" s="89">
        <v>0</v>
      </c>
      <c r="J96" s="90"/>
      <c r="K96" s="91"/>
      <c r="L96" s="92">
        <v>0</v>
      </c>
      <c r="M96" s="93">
        <f t="shared" si="1"/>
        <v>0</v>
      </c>
      <c r="N96" s="109"/>
      <c r="O96" s="94">
        <f t="shared" si="2"/>
        <v>0</v>
      </c>
      <c r="P96" s="95"/>
      <c r="R96" s="96">
        <f>'Initial Info Client Demographic'!D96</f>
        <v>0</v>
      </c>
      <c r="T96" s="33">
        <f>'Initial Info Client Demographic'!E96</f>
        <v>0</v>
      </c>
      <c r="U96" s="34">
        <f>'Initial Info Client Demographic'!F96</f>
        <v>0</v>
      </c>
      <c r="V96" s="35">
        <f>'Initial Info Client Demographic'!G96</f>
        <v>0</v>
      </c>
      <c r="W96" s="33">
        <f>'Initial Info Client Demographic'!H96</f>
        <v>0</v>
      </c>
      <c r="X96" s="34">
        <f>'Initial Info Client Demographic'!I96</f>
        <v>0</v>
      </c>
      <c r="Y96" s="35">
        <f>'Initial Info Client Demographic'!E96</f>
        <v>0</v>
      </c>
      <c r="Z96" s="35">
        <f>'Initial Info Client Demographic'!F96</f>
        <v>0</v>
      </c>
      <c r="AA96" s="35">
        <f>'Initial Info Client Demographic'!G96</f>
        <v>0</v>
      </c>
      <c r="AB96" s="35">
        <f>'Initial Info Client Demographic'!H96</f>
        <v>0</v>
      </c>
      <c r="AC96" s="35">
        <f>'Initial Info Client Demographic'!I96</f>
        <v>0</v>
      </c>
      <c r="AD96" s="35">
        <f>'Initial Info Client Demographic'!J96</f>
        <v>0</v>
      </c>
    </row>
    <row r="97" spans="1:30" ht="49.5" customHeight="1">
      <c r="A97" s="29">
        <f t="shared" si="0"/>
        <v>84</v>
      </c>
      <c r="B97" s="97">
        <f>'Initial Info Client Demographic'!B97</f>
        <v>0</v>
      </c>
      <c r="C97" s="98">
        <f>'Initial Info Client Demographic'!C97</f>
        <v>0</v>
      </c>
      <c r="D97" s="99"/>
      <c r="E97" s="100"/>
      <c r="F97" s="101"/>
      <c r="G97" s="87"/>
      <c r="H97" s="88"/>
      <c r="I97" s="102">
        <v>0</v>
      </c>
      <c r="J97" s="103"/>
      <c r="K97" s="104"/>
      <c r="L97" s="105">
        <v>0</v>
      </c>
      <c r="M97" s="93">
        <f t="shared" si="1"/>
        <v>0</v>
      </c>
      <c r="N97" s="110"/>
      <c r="O97" s="106">
        <f t="shared" si="2"/>
        <v>0</v>
      </c>
      <c r="P97" s="95"/>
      <c r="R97" s="96">
        <f>'Initial Info Client Demographic'!D97</f>
        <v>0</v>
      </c>
      <c r="T97" s="33">
        <f>'Initial Info Client Demographic'!E97</f>
        <v>0</v>
      </c>
      <c r="U97" s="34">
        <f>'Initial Info Client Demographic'!F97</f>
        <v>0</v>
      </c>
      <c r="V97" s="35">
        <f>'Initial Info Client Demographic'!G97</f>
        <v>0</v>
      </c>
      <c r="W97" s="33">
        <f>'Initial Info Client Demographic'!H97</f>
        <v>0</v>
      </c>
      <c r="X97" s="34">
        <f>'Initial Info Client Demographic'!I97</f>
        <v>0</v>
      </c>
      <c r="Y97" s="35">
        <f>'Initial Info Client Demographic'!E97</f>
        <v>0</v>
      </c>
      <c r="Z97" s="35">
        <f>'Initial Info Client Demographic'!F97</f>
        <v>0</v>
      </c>
      <c r="AA97" s="35">
        <f>'Initial Info Client Demographic'!G97</f>
        <v>0</v>
      </c>
      <c r="AB97" s="35">
        <f>'Initial Info Client Demographic'!H97</f>
        <v>0</v>
      </c>
      <c r="AC97" s="35">
        <f>'Initial Info Client Demographic'!I97</f>
        <v>0</v>
      </c>
      <c r="AD97" s="35">
        <f>'Initial Info Client Demographic'!J97</f>
        <v>0</v>
      </c>
    </row>
    <row r="98" spans="1:30" ht="49.5" customHeight="1">
      <c r="A98" s="29">
        <f t="shared" si="0"/>
        <v>85</v>
      </c>
      <c r="B98" s="82">
        <f>'Initial Info Client Demographic'!B98</f>
        <v>0</v>
      </c>
      <c r="C98" s="83">
        <f>'Initial Info Client Demographic'!C98</f>
        <v>0</v>
      </c>
      <c r="D98" s="84"/>
      <c r="E98" s="85"/>
      <c r="F98" s="86"/>
      <c r="G98" s="87"/>
      <c r="H98" s="88"/>
      <c r="I98" s="89">
        <v>0</v>
      </c>
      <c r="J98" s="90"/>
      <c r="K98" s="91"/>
      <c r="L98" s="92">
        <v>0</v>
      </c>
      <c r="M98" s="93">
        <f t="shared" si="1"/>
        <v>0</v>
      </c>
      <c r="N98" s="109"/>
      <c r="O98" s="94">
        <f t="shared" si="2"/>
        <v>0</v>
      </c>
      <c r="P98" s="95"/>
      <c r="R98" s="96">
        <f>'Initial Info Client Demographic'!D98</f>
        <v>0</v>
      </c>
      <c r="T98" s="33">
        <f>'Initial Info Client Demographic'!E98</f>
        <v>0</v>
      </c>
      <c r="U98" s="34">
        <f>'Initial Info Client Demographic'!F98</f>
        <v>0</v>
      </c>
      <c r="V98" s="35">
        <f>'Initial Info Client Demographic'!G98</f>
        <v>0</v>
      </c>
      <c r="W98" s="33">
        <f>'Initial Info Client Demographic'!H98</f>
        <v>0</v>
      </c>
      <c r="X98" s="34">
        <f>'Initial Info Client Demographic'!I98</f>
        <v>0</v>
      </c>
      <c r="Y98" s="35">
        <f>'Initial Info Client Demographic'!E98</f>
        <v>0</v>
      </c>
      <c r="Z98" s="35">
        <f>'Initial Info Client Demographic'!F98</f>
        <v>0</v>
      </c>
      <c r="AA98" s="35">
        <f>'Initial Info Client Demographic'!G98</f>
        <v>0</v>
      </c>
      <c r="AB98" s="35">
        <f>'Initial Info Client Demographic'!H98</f>
        <v>0</v>
      </c>
      <c r="AC98" s="35">
        <f>'Initial Info Client Demographic'!I98</f>
        <v>0</v>
      </c>
      <c r="AD98" s="35">
        <f>'Initial Info Client Demographic'!J98</f>
        <v>0</v>
      </c>
    </row>
    <row r="99" spans="1:30" ht="49.5" customHeight="1">
      <c r="A99" s="29">
        <f t="shared" si="0"/>
        <v>86</v>
      </c>
      <c r="B99" s="97">
        <f>'Initial Info Client Demographic'!B99</f>
        <v>0</v>
      </c>
      <c r="C99" s="98">
        <f>'Initial Info Client Demographic'!C99</f>
        <v>0</v>
      </c>
      <c r="D99" s="99"/>
      <c r="E99" s="100"/>
      <c r="F99" s="101"/>
      <c r="G99" s="87"/>
      <c r="H99" s="88"/>
      <c r="I99" s="102">
        <v>0</v>
      </c>
      <c r="J99" s="103"/>
      <c r="K99" s="104"/>
      <c r="L99" s="105">
        <v>0</v>
      </c>
      <c r="M99" s="93">
        <f t="shared" si="1"/>
        <v>0</v>
      </c>
      <c r="N99" s="110"/>
      <c r="O99" s="106">
        <f t="shared" si="2"/>
        <v>0</v>
      </c>
      <c r="P99" s="95"/>
      <c r="R99" s="96">
        <f>'Initial Info Client Demographic'!D99</f>
        <v>0</v>
      </c>
      <c r="T99" s="33">
        <f>'Initial Info Client Demographic'!E99</f>
        <v>0</v>
      </c>
      <c r="U99" s="34">
        <f>'Initial Info Client Demographic'!F99</f>
        <v>0</v>
      </c>
      <c r="V99" s="35">
        <f>'Initial Info Client Demographic'!G99</f>
        <v>0</v>
      </c>
      <c r="W99" s="33">
        <f>'Initial Info Client Demographic'!H99</f>
        <v>0</v>
      </c>
      <c r="X99" s="34">
        <f>'Initial Info Client Demographic'!I99</f>
        <v>0</v>
      </c>
      <c r="Y99" s="35">
        <f>'Initial Info Client Demographic'!E99</f>
        <v>0</v>
      </c>
      <c r="Z99" s="35">
        <f>'Initial Info Client Demographic'!F99</f>
        <v>0</v>
      </c>
      <c r="AA99" s="35">
        <f>'Initial Info Client Demographic'!G99</f>
        <v>0</v>
      </c>
      <c r="AB99" s="35">
        <f>'Initial Info Client Demographic'!H99</f>
        <v>0</v>
      </c>
      <c r="AC99" s="35">
        <f>'Initial Info Client Demographic'!I99</f>
        <v>0</v>
      </c>
      <c r="AD99" s="35">
        <f>'Initial Info Client Demographic'!J99</f>
        <v>0</v>
      </c>
    </row>
    <row r="100" spans="1:30" ht="49.5" customHeight="1">
      <c r="A100" s="29">
        <f t="shared" si="0"/>
        <v>87</v>
      </c>
      <c r="B100" s="82">
        <f>'Initial Info Client Demographic'!B100</f>
        <v>0</v>
      </c>
      <c r="C100" s="83">
        <f>'Initial Info Client Demographic'!C100</f>
        <v>0</v>
      </c>
      <c r="D100" s="84"/>
      <c r="E100" s="85"/>
      <c r="F100" s="86"/>
      <c r="G100" s="87"/>
      <c r="H100" s="88"/>
      <c r="I100" s="89">
        <v>0</v>
      </c>
      <c r="J100" s="90"/>
      <c r="K100" s="91"/>
      <c r="L100" s="92">
        <v>0</v>
      </c>
      <c r="M100" s="93">
        <f t="shared" si="1"/>
        <v>0</v>
      </c>
      <c r="N100" s="109"/>
      <c r="O100" s="94">
        <f t="shared" si="2"/>
        <v>0</v>
      </c>
      <c r="P100" s="95"/>
      <c r="R100" s="96">
        <f>'Initial Info Client Demographic'!D100</f>
        <v>0</v>
      </c>
      <c r="T100" s="33">
        <f>'Initial Info Client Demographic'!E100</f>
        <v>0</v>
      </c>
      <c r="U100" s="34">
        <f>'Initial Info Client Demographic'!F100</f>
        <v>0</v>
      </c>
      <c r="V100" s="35">
        <f>'Initial Info Client Demographic'!G100</f>
        <v>0</v>
      </c>
      <c r="W100" s="33">
        <f>'Initial Info Client Demographic'!H100</f>
        <v>0</v>
      </c>
      <c r="X100" s="34">
        <f>'Initial Info Client Demographic'!I100</f>
        <v>0</v>
      </c>
      <c r="Y100" s="35">
        <f>'Initial Info Client Demographic'!E100</f>
        <v>0</v>
      </c>
      <c r="Z100" s="35">
        <f>'Initial Info Client Demographic'!F100</f>
        <v>0</v>
      </c>
      <c r="AA100" s="35">
        <f>'Initial Info Client Demographic'!G100</f>
        <v>0</v>
      </c>
      <c r="AB100" s="35">
        <f>'Initial Info Client Demographic'!H100</f>
        <v>0</v>
      </c>
      <c r="AC100" s="35">
        <f>'Initial Info Client Demographic'!I100</f>
        <v>0</v>
      </c>
      <c r="AD100" s="35">
        <f>'Initial Info Client Demographic'!J100</f>
        <v>0</v>
      </c>
    </row>
    <row r="101" spans="1:30" ht="49.5" customHeight="1">
      <c r="A101" s="29">
        <f t="shared" si="0"/>
        <v>88</v>
      </c>
      <c r="B101" s="97">
        <f>'Initial Info Client Demographic'!B101</f>
        <v>0</v>
      </c>
      <c r="C101" s="98">
        <f>'Initial Info Client Demographic'!C101</f>
        <v>0</v>
      </c>
      <c r="D101" s="99"/>
      <c r="E101" s="100"/>
      <c r="F101" s="101"/>
      <c r="G101" s="87"/>
      <c r="H101" s="88"/>
      <c r="I101" s="102">
        <v>0</v>
      </c>
      <c r="J101" s="103"/>
      <c r="K101" s="104"/>
      <c r="L101" s="105">
        <v>0</v>
      </c>
      <c r="M101" s="93">
        <f t="shared" si="1"/>
        <v>0</v>
      </c>
      <c r="N101" s="110"/>
      <c r="O101" s="106">
        <f t="shared" si="2"/>
        <v>0</v>
      </c>
      <c r="P101" s="95"/>
      <c r="R101" s="96">
        <f>'Initial Info Client Demographic'!D101</f>
        <v>0</v>
      </c>
      <c r="T101" s="33">
        <f>'Initial Info Client Demographic'!E101</f>
        <v>0</v>
      </c>
      <c r="U101" s="34">
        <f>'Initial Info Client Demographic'!F101</f>
        <v>0</v>
      </c>
      <c r="V101" s="35">
        <f>'Initial Info Client Demographic'!G101</f>
        <v>0</v>
      </c>
      <c r="W101" s="33">
        <f>'Initial Info Client Demographic'!H101</f>
        <v>0</v>
      </c>
      <c r="X101" s="34">
        <f>'Initial Info Client Demographic'!I101</f>
        <v>0</v>
      </c>
      <c r="Y101" s="35">
        <f>'Initial Info Client Demographic'!E101</f>
        <v>0</v>
      </c>
      <c r="Z101" s="35">
        <f>'Initial Info Client Demographic'!F101</f>
        <v>0</v>
      </c>
      <c r="AA101" s="35">
        <f>'Initial Info Client Demographic'!G101</f>
        <v>0</v>
      </c>
      <c r="AB101" s="35">
        <f>'Initial Info Client Demographic'!H101</f>
        <v>0</v>
      </c>
      <c r="AC101" s="35">
        <f>'Initial Info Client Demographic'!I101</f>
        <v>0</v>
      </c>
      <c r="AD101" s="35">
        <f>'Initial Info Client Demographic'!J101</f>
        <v>0</v>
      </c>
    </row>
    <row r="102" spans="1:30" ht="49.5" customHeight="1">
      <c r="A102" s="29">
        <f t="shared" si="0"/>
        <v>89</v>
      </c>
      <c r="B102" s="82">
        <f>'Initial Info Client Demographic'!B102</f>
        <v>0</v>
      </c>
      <c r="C102" s="83">
        <f>'Initial Info Client Demographic'!C102</f>
        <v>0</v>
      </c>
      <c r="D102" s="84"/>
      <c r="E102" s="85"/>
      <c r="F102" s="86"/>
      <c r="G102" s="87"/>
      <c r="H102" s="88"/>
      <c r="I102" s="89">
        <v>0</v>
      </c>
      <c r="J102" s="90"/>
      <c r="K102" s="91"/>
      <c r="L102" s="92">
        <v>0</v>
      </c>
      <c r="M102" s="93">
        <f t="shared" si="1"/>
        <v>0</v>
      </c>
      <c r="N102" s="109"/>
      <c r="O102" s="94">
        <f t="shared" si="2"/>
        <v>0</v>
      </c>
      <c r="P102" s="95"/>
      <c r="R102" s="96">
        <f>'Initial Info Client Demographic'!D102</f>
        <v>0</v>
      </c>
      <c r="T102" s="33">
        <f>'Initial Info Client Demographic'!E102</f>
        <v>0</v>
      </c>
      <c r="U102" s="34">
        <f>'Initial Info Client Demographic'!F102</f>
        <v>0</v>
      </c>
      <c r="V102" s="35">
        <f>'Initial Info Client Demographic'!G102</f>
        <v>0</v>
      </c>
      <c r="W102" s="33">
        <f>'Initial Info Client Demographic'!H102</f>
        <v>0</v>
      </c>
      <c r="X102" s="34">
        <f>'Initial Info Client Demographic'!I102</f>
        <v>0</v>
      </c>
      <c r="Y102" s="35">
        <f>'Initial Info Client Demographic'!E102</f>
        <v>0</v>
      </c>
      <c r="Z102" s="35">
        <f>'Initial Info Client Demographic'!F102</f>
        <v>0</v>
      </c>
      <c r="AA102" s="35">
        <f>'Initial Info Client Demographic'!G102</f>
        <v>0</v>
      </c>
      <c r="AB102" s="35">
        <f>'Initial Info Client Demographic'!H102</f>
        <v>0</v>
      </c>
      <c r="AC102" s="35">
        <f>'Initial Info Client Demographic'!I102</f>
        <v>0</v>
      </c>
      <c r="AD102" s="35">
        <f>'Initial Info Client Demographic'!J102</f>
        <v>0</v>
      </c>
    </row>
    <row r="103" spans="1:30" ht="49.5" customHeight="1">
      <c r="A103" s="29">
        <f t="shared" si="0"/>
        <v>90</v>
      </c>
      <c r="B103" s="97">
        <f>'Initial Info Client Demographic'!B103</f>
        <v>0</v>
      </c>
      <c r="C103" s="98">
        <f>'Initial Info Client Demographic'!C103</f>
        <v>0</v>
      </c>
      <c r="D103" s="99"/>
      <c r="E103" s="100"/>
      <c r="F103" s="101"/>
      <c r="G103" s="87"/>
      <c r="H103" s="88"/>
      <c r="I103" s="102">
        <v>0</v>
      </c>
      <c r="J103" s="103"/>
      <c r="K103" s="104"/>
      <c r="L103" s="105">
        <v>0</v>
      </c>
      <c r="M103" s="93">
        <f t="shared" si="1"/>
        <v>0</v>
      </c>
      <c r="N103" s="110"/>
      <c r="O103" s="106">
        <f t="shared" si="2"/>
        <v>0</v>
      </c>
      <c r="P103" s="95"/>
      <c r="R103" s="96">
        <f>'Initial Info Client Demographic'!D103</f>
        <v>0</v>
      </c>
      <c r="T103" s="33">
        <f>'Initial Info Client Demographic'!E103</f>
        <v>0</v>
      </c>
      <c r="U103" s="34">
        <f>'Initial Info Client Demographic'!F103</f>
        <v>0</v>
      </c>
      <c r="V103" s="35">
        <f>'Initial Info Client Demographic'!G103</f>
        <v>0</v>
      </c>
      <c r="W103" s="33">
        <f>'Initial Info Client Demographic'!H103</f>
        <v>0</v>
      </c>
      <c r="X103" s="34">
        <f>'Initial Info Client Demographic'!I103</f>
        <v>0</v>
      </c>
      <c r="Y103" s="35">
        <f>'Initial Info Client Demographic'!E103</f>
        <v>0</v>
      </c>
      <c r="Z103" s="35">
        <f>'Initial Info Client Demographic'!F103</f>
        <v>0</v>
      </c>
      <c r="AA103" s="35">
        <f>'Initial Info Client Demographic'!G103</f>
        <v>0</v>
      </c>
      <c r="AB103" s="35">
        <f>'Initial Info Client Demographic'!H103</f>
        <v>0</v>
      </c>
      <c r="AC103" s="35">
        <f>'Initial Info Client Demographic'!I103</f>
        <v>0</v>
      </c>
      <c r="AD103" s="35">
        <f>'Initial Info Client Demographic'!J103</f>
        <v>0</v>
      </c>
    </row>
    <row r="104" spans="1:30" ht="49.5" customHeight="1">
      <c r="A104" s="29">
        <f t="shared" si="0"/>
        <v>91</v>
      </c>
      <c r="B104" s="82">
        <f>'Initial Info Client Demographic'!B104</f>
        <v>0</v>
      </c>
      <c r="C104" s="83">
        <f>'Initial Info Client Demographic'!C104</f>
        <v>0</v>
      </c>
      <c r="D104" s="84"/>
      <c r="E104" s="85"/>
      <c r="F104" s="86"/>
      <c r="G104" s="87"/>
      <c r="H104" s="88"/>
      <c r="I104" s="89">
        <v>0</v>
      </c>
      <c r="J104" s="90"/>
      <c r="K104" s="91"/>
      <c r="L104" s="92">
        <v>0</v>
      </c>
      <c r="M104" s="93">
        <f t="shared" si="1"/>
        <v>0</v>
      </c>
      <c r="N104" s="109"/>
      <c r="O104" s="94">
        <f t="shared" si="2"/>
        <v>0</v>
      </c>
      <c r="P104" s="95"/>
      <c r="R104" s="96">
        <f>'Initial Info Client Demographic'!D104</f>
        <v>0</v>
      </c>
      <c r="T104" s="33">
        <f>'Initial Info Client Demographic'!E104</f>
        <v>0</v>
      </c>
      <c r="U104" s="34">
        <f>'Initial Info Client Demographic'!F104</f>
        <v>0</v>
      </c>
      <c r="V104" s="35">
        <f>'Initial Info Client Demographic'!G104</f>
        <v>0</v>
      </c>
      <c r="W104" s="33">
        <f>'Initial Info Client Demographic'!H104</f>
        <v>0</v>
      </c>
      <c r="X104" s="34">
        <f>'Initial Info Client Demographic'!I104</f>
        <v>0</v>
      </c>
      <c r="Y104" s="35">
        <f>'Initial Info Client Demographic'!E104</f>
        <v>0</v>
      </c>
      <c r="Z104" s="35">
        <f>'Initial Info Client Demographic'!F104</f>
        <v>0</v>
      </c>
      <c r="AA104" s="35">
        <f>'Initial Info Client Demographic'!G104</f>
        <v>0</v>
      </c>
      <c r="AB104" s="35">
        <f>'Initial Info Client Demographic'!H104</f>
        <v>0</v>
      </c>
      <c r="AC104" s="35">
        <f>'Initial Info Client Demographic'!I104</f>
        <v>0</v>
      </c>
      <c r="AD104" s="35">
        <f>'Initial Info Client Demographic'!J104</f>
        <v>0</v>
      </c>
    </row>
    <row r="105" spans="1:30" ht="49.5" customHeight="1">
      <c r="A105" s="29">
        <f t="shared" si="0"/>
        <v>92</v>
      </c>
      <c r="B105" s="97">
        <f>'Initial Info Client Demographic'!B105</f>
        <v>0</v>
      </c>
      <c r="C105" s="98">
        <f>'Initial Info Client Demographic'!C105</f>
        <v>0</v>
      </c>
      <c r="D105" s="99"/>
      <c r="E105" s="100"/>
      <c r="F105" s="101"/>
      <c r="G105" s="87"/>
      <c r="H105" s="88"/>
      <c r="I105" s="102">
        <v>0</v>
      </c>
      <c r="J105" s="103"/>
      <c r="K105" s="104"/>
      <c r="L105" s="105">
        <v>0</v>
      </c>
      <c r="M105" s="93">
        <f t="shared" si="1"/>
        <v>0</v>
      </c>
      <c r="N105" s="110"/>
      <c r="O105" s="106">
        <f t="shared" si="2"/>
        <v>0</v>
      </c>
      <c r="P105" s="95"/>
      <c r="R105" s="96">
        <f>'Initial Info Client Demographic'!D105</f>
        <v>0</v>
      </c>
      <c r="T105" s="33">
        <f>'Initial Info Client Demographic'!E105</f>
        <v>0</v>
      </c>
      <c r="U105" s="34">
        <f>'Initial Info Client Demographic'!F105</f>
        <v>0</v>
      </c>
      <c r="V105" s="35">
        <f>'Initial Info Client Demographic'!G105</f>
        <v>0</v>
      </c>
      <c r="W105" s="33">
        <f>'Initial Info Client Demographic'!H105</f>
        <v>0</v>
      </c>
      <c r="X105" s="34">
        <f>'Initial Info Client Demographic'!I105</f>
        <v>0</v>
      </c>
      <c r="Y105" s="35">
        <f>'Initial Info Client Demographic'!E105</f>
        <v>0</v>
      </c>
      <c r="Z105" s="35">
        <f>'Initial Info Client Demographic'!F105</f>
        <v>0</v>
      </c>
      <c r="AA105" s="35">
        <f>'Initial Info Client Demographic'!G105</f>
        <v>0</v>
      </c>
      <c r="AB105" s="35">
        <f>'Initial Info Client Demographic'!H105</f>
        <v>0</v>
      </c>
      <c r="AC105" s="35">
        <f>'Initial Info Client Demographic'!I105</f>
        <v>0</v>
      </c>
      <c r="AD105" s="35">
        <f>'Initial Info Client Demographic'!J105</f>
        <v>0</v>
      </c>
    </row>
    <row r="106" spans="1:30" ht="49.5" customHeight="1">
      <c r="A106" s="29">
        <f t="shared" si="0"/>
        <v>93</v>
      </c>
      <c r="B106" s="82">
        <f>'Initial Info Client Demographic'!B106</f>
        <v>0</v>
      </c>
      <c r="C106" s="83">
        <f>'Initial Info Client Demographic'!C106</f>
        <v>0</v>
      </c>
      <c r="D106" s="84"/>
      <c r="E106" s="85"/>
      <c r="F106" s="86"/>
      <c r="G106" s="87"/>
      <c r="H106" s="88"/>
      <c r="I106" s="89">
        <v>0</v>
      </c>
      <c r="J106" s="90"/>
      <c r="K106" s="91"/>
      <c r="L106" s="92">
        <v>0</v>
      </c>
      <c r="M106" s="93">
        <f t="shared" si="1"/>
        <v>0</v>
      </c>
      <c r="N106" s="109"/>
      <c r="O106" s="94">
        <f t="shared" si="2"/>
        <v>0</v>
      </c>
      <c r="P106" s="95"/>
      <c r="R106" s="96">
        <f>'Initial Info Client Demographic'!D106</f>
        <v>0</v>
      </c>
      <c r="T106" s="33">
        <f>'Initial Info Client Demographic'!E106</f>
        <v>0</v>
      </c>
      <c r="U106" s="34">
        <f>'Initial Info Client Demographic'!F106</f>
        <v>0</v>
      </c>
      <c r="V106" s="35">
        <f>'Initial Info Client Demographic'!G106</f>
        <v>0</v>
      </c>
      <c r="W106" s="33">
        <f>'Initial Info Client Demographic'!H106</f>
        <v>0</v>
      </c>
      <c r="X106" s="34">
        <f>'Initial Info Client Demographic'!I106</f>
        <v>0</v>
      </c>
      <c r="Y106" s="35">
        <f>'Initial Info Client Demographic'!E106</f>
        <v>0</v>
      </c>
      <c r="Z106" s="35">
        <f>'Initial Info Client Demographic'!F106</f>
        <v>0</v>
      </c>
      <c r="AA106" s="35">
        <f>'Initial Info Client Demographic'!G106</f>
        <v>0</v>
      </c>
      <c r="AB106" s="35">
        <f>'Initial Info Client Demographic'!H106</f>
        <v>0</v>
      </c>
      <c r="AC106" s="35">
        <f>'Initial Info Client Demographic'!I106</f>
        <v>0</v>
      </c>
      <c r="AD106" s="35">
        <f>'Initial Info Client Demographic'!J106</f>
        <v>0</v>
      </c>
    </row>
    <row r="107" spans="1:30" ht="49.5" customHeight="1">
      <c r="A107" s="29">
        <f t="shared" si="0"/>
        <v>94</v>
      </c>
      <c r="B107" s="97">
        <f>'Initial Info Client Demographic'!B107</f>
        <v>0</v>
      </c>
      <c r="C107" s="98">
        <f>'Initial Info Client Demographic'!C107</f>
        <v>0</v>
      </c>
      <c r="D107" s="99"/>
      <c r="E107" s="100"/>
      <c r="F107" s="101"/>
      <c r="G107" s="87"/>
      <c r="H107" s="88"/>
      <c r="I107" s="102">
        <v>0</v>
      </c>
      <c r="J107" s="103"/>
      <c r="K107" s="104"/>
      <c r="L107" s="105">
        <v>0</v>
      </c>
      <c r="M107" s="93">
        <f t="shared" si="1"/>
        <v>0</v>
      </c>
      <c r="N107" s="110"/>
      <c r="O107" s="106">
        <f t="shared" si="2"/>
        <v>0</v>
      </c>
      <c r="P107" s="95"/>
      <c r="R107" s="96">
        <f>'Initial Info Client Demographic'!D107</f>
        <v>0</v>
      </c>
      <c r="T107" s="33">
        <f>'Initial Info Client Demographic'!E107</f>
        <v>0</v>
      </c>
      <c r="U107" s="34">
        <f>'Initial Info Client Demographic'!F107</f>
        <v>0</v>
      </c>
      <c r="V107" s="35">
        <f>'Initial Info Client Demographic'!G107</f>
        <v>0</v>
      </c>
      <c r="W107" s="33">
        <f>'Initial Info Client Demographic'!H107</f>
        <v>0</v>
      </c>
      <c r="X107" s="34">
        <f>'Initial Info Client Demographic'!I107</f>
        <v>0</v>
      </c>
      <c r="Y107" s="35">
        <f>'Initial Info Client Demographic'!E107</f>
        <v>0</v>
      </c>
      <c r="Z107" s="35">
        <f>'Initial Info Client Demographic'!F107</f>
        <v>0</v>
      </c>
      <c r="AA107" s="35">
        <f>'Initial Info Client Demographic'!G107</f>
        <v>0</v>
      </c>
      <c r="AB107" s="35">
        <f>'Initial Info Client Demographic'!H107</f>
        <v>0</v>
      </c>
      <c r="AC107" s="35">
        <f>'Initial Info Client Demographic'!I107</f>
        <v>0</v>
      </c>
      <c r="AD107" s="35">
        <f>'Initial Info Client Demographic'!J107</f>
        <v>0</v>
      </c>
    </row>
    <row r="108" spans="1:30" ht="49.5" customHeight="1">
      <c r="A108" s="29">
        <f t="shared" si="0"/>
        <v>95</v>
      </c>
      <c r="B108" s="82">
        <f>'Initial Info Client Demographic'!B108</f>
        <v>0</v>
      </c>
      <c r="C108" s="83">
        <f>'Initial Info Client Demographic'!C108</f>
        <v>0</v>
      </c>
      <c r="D108" s="84"/>
      <c r="E108" s="85"/>
      <c r="F108" s="86"/>
      <c r="G108" s="87"/>
      <c r="H108" s="88"/>
      <c r="I108" s="89">
        <v>0</v>
      </c>
      <c r="J108" s="90"/>
      <c r="K108" s="91"/>
      <c r="L108" s="92">
        <v>0</v>
      </c>
      <c r="M108" s="93">
        <f t="shared" si="1"/>
        <v>0</v>
      </c>
      <c r="N108" s="109"/>
      <c r="O108" s="94">
        <f t="shared" si="2"/>
        <v>0</v>
      </c>
      <c r="P108" s="95"/>
      <c r="R108" s="96">
        <f>'Initial Info Client Demographic'!D108</f>
        <v>0</v>
      </c>
      <c r="T108" s="33">
        <f>'Initial Info Client Demographic'!E108</f>
        <v>0</v>
      </c>
      <c r="U108" s="34">
        <f>'Initial Info Client Demographic'!F108</f>
        <v>0</v>
      </c>
      <c r="V108" s="35">
        <f>'Initial Info Client Demographic'!G108</f>
        <v>0</v>
      </c>
      <c r="W108" s="33">
        <f>'Initial Info Client Demographic'!H108</f>
        <v>0</v>
      </c>
      <c r="X108" s="34">
        <f>'Initial Info Client Demographic'!I108</f>
        <v>0</v>
      </c>
      <c r="Y108" s="35">
        <f>'Initial Info Client Demographic'!E108</f>
        <v>0</v>
      </c>
      <c r="Z108" s="35">
        <f>'Initial Info Client Demographic'!F108</f>
        <v>0</v>
      </c>
      <c r="AA108" s="35">
        <f>'Initial Info Client Demographic'!G108</f>
        <v>0</v>
      </c>
      <c r="AB108" s="35">
        <f>'Initial Info Client Demographic'!H108</f>
        <v>0</v>
      </c>
      <c r="AC108" s="35">
        <f>'Initial Info Client Demographic'!I108</f>
        <v>0</v>
      </c>
      <c r="AD108" s="35">
        <f>'Initial Info Client Demographic'!J108</f>
        <v>0</v>
      </c>
    </row>
    <row r="109" spans="1:30" ht="49.5" customHeight="1">
      <c r="A109" s="29">
        <f t="shared" si="0"/>
        <v>96</v>
      </c>
      <c r="B109" s="97">
        <f>'Initial Info Client Demographic'!B109</f>
        <v>0</v>
      </c>
      <c r="C109" s="98">
        <f>'Initial Info Client Demographic'!C109</f>
        <v>0</v>
      </c>
      <c r="D109" s="99"/>
      <c r="E109" s="100"/>
      <c r="F109" s="101"/>
      <c r="G109" s="87"/>
      <c r="H109" s="88"/>
      <c r="I109" s="102">
        <v>0</v>
      </c>
      <c r="J109" s="103"/>
      <c r="K109" s="104"/>
      <c r="L109" s="105">
        <v>0</v>
      </c>
      <c r="M109" s="93">
        <f t="shared" si="1"/>
        <v>0</v>
      </c>
      <c r="N109" s="110"/>
      <c r="O109" s="106">
        <f t="shared" si="2"/>
        <v>0</v>
      </c>
      <c r="P109" s="95"/>
      <c r="R109" s="96">
        <f>'Initial Info Client Demographic'!D109</f>
        <v>0</v>
      </c>
      <c r="T109" s="33">
        <f>'Initial Info Client Demographic'!E109</f>
        <v>0</v>
      </c>
      <c r="U109" s="34">
        <f>'Initial Info Client Demographic'!F109</f>
        <v>0</v>
      </c>
      <c r="V109" s="35">
        <f>'Initial Info Client Demographic'!G109</f>
        <v>0</v>
      </c>
      <c r="W109" s="33">
        <f>'Initial Info Client Demographic'!H109</f>
        <v>0</v>
      </c>
      <c r="X109" s="34">
        <f>'Initial Info Client Demographic'!I109</f>
        <v>0</v>
      </c>
      <c r="Y109" s="35">
        <f>'Initial Info Client Demographic'!E109</f>
        <v>0</v>
      </c>
      <c r="Z109" s="35">
        <f>'Initial Info Client Demographic'!F109</f>
        <v>0</v>
      </c>
      <c r="AA109" s="35">
        <f>'Initial Info Client Demographic'!G109</f>
        <v>0</v>
      </c>
      <c r="AB109" s="35">
        <f>'Initial Info Client Demographic'!H109</f>
        <v>0</v>
      </c>
      <c r="AC109" s="35">
        <f>'Initial Info Client Demographic'!I109</f>
        <v>0</v>
      </c>
      <c r="AD109" s="35">
        <f>'Initial Info Client Demographic'!J109</f>
        <v>0</v>
      </c>
    </row>
    <row r="110" spans="1:30" ht="49.5" customHeight="1">
      <c r="A110" s="29">
        <f t="shared" si="0"/>
        <v>97</v>
      </c>
      <c r="B110" s="82">
        <f>'Initial Info Client Demographic'!B110</f>
        <v>0</v>
      </c>
      <c r="C110" s="83">
        <f>'Initial Info Client Demographic'!C110</f>
        <v>0</v>
      </c>
      <c r="D110" s="84"/>
      <c r="E110" s="85"/>
      <c r="F110" s="86"/>
      <c r="G110" s="87"/>
      <c r="H110" s="88"/>
      <c r="I110" s="89">
        <v>0</v>
      </c>
      <c r="J110" s="90"/>
      <c r="K110" s="91"/>
      <c r="L110" s="92">
        <v>0</v>
      </c>
      <c r="M110" s="93">
        <f t="shared" si="1"/>
        <v>0</v>
      </c>
      <c r="N110" s="109"/>
      <c r="O110" s="94">
        <f t="shared" si="2"/>
        <v>0</v>
      </c>
      <c r="P110" s="95"/>
      <c r="R110" s="96">
        <f>'Initial Info Client Demographic'!D110</f>
        <v>0</v>
      </c>
      <c r="T110" s="33">
        <f>'Initial Info Client Demographic'!E110</f>
        <v>0</v>
      </c>
      <c r="U110" s="34">
        <f>'Initial Info Client Demographic'!F110</f>
        <v>0</v>
      </c>
      <c r="V110" s="35">
        <f>'Initial Info Client Demographic'!G110</f>
        <v>0</v>
      </c>
      <c r="W110" s="33">
        <f>'Initial Info Client Demographic'!H110</f>
        <v>0</v>
      </c>
      <c r="X110" s="34">
        <f>'Initial Info Client Demographic'!I110</f>
        <v>0</v>
      </c>
      <c r="Y110" s="35">
        <f>'Initial Info Client Demographic'!E110</f>
        <v>0</v>
      </c>
      <c r="Z110" s="35">
        <f>'Initial Info Client Demographic'!F110</f>
        <v>0</v>
      </c>
      <c r="AA110" s="35">
        <f>'Initial Info Client Demographic'!G110</f>
        <v>0</v>
      </c>
      <c r="AB110" s="35">
        <f>'Initial Info Client Demographic'!H110</f>
        <v>0</v>
      </c>
      <c r="AC110" s="35">
        <f>'Initial Info Client Demographic'!I110</f>
        <v>0</v>
      </c>
      <c r="AD110" s="35">
        <f>'Initial Info Client Demographic'!J110</f>
        <v>0</v>
      </c>
    </row>
    <row r="111" spans="1:30" ht="49.5" customHeight="1">
      <c r="A111" s="29">
        <f t="shared" si="0"/>
        <v>98</v>
      </c>
      <c r="B111" s="97">
        <f>'Initial Info Client Demographic'!B111</f>
        <v>0</v>
      </c>
      <c r="C111" s="98">
        <f>'Initial Info Client Demographic'!C111</f>
        <v>0</v>
      </c>
      <c r="D111" s="99"/>
      <c r="E111" s="100"/>
      <c r="F111" s="101"/>
      <c r="G111" s="87"/>
      <c r="H111" s="88"/>
      <c r="I111" s="102">
        <v>0</v>
      </c>
      <c r="J111" s="103"/>
      <c r="K111" s="104"/>
      <c r="L111" s="105">
        <v>0</v>
      </c>
      <c r="M111" s="93">
        <f t="shared" si="1"/>
        <v>0</v>
      </c>
      <c r="N111" s="110"/>
      <c r="O111" s="106">
        <f t="shared" si="2"/>
        <v>0</v>
      </c>
      <c r="P111" s="95"/>
      <c r="R111" s="96">
        <f>'Initial Info Client Demographic'!D111</f>
        <v>0</v>
      </c>
      <c r="T111" s="33">
        <f>'Initial Info Client Demographic'!E111</f>
        <v>0</v>
      </c>
      <c r="U111" s="34">
        <f>'Initial Info Client Demographic'!F111</f>
        <v>0</v>
      </c>
      <c r="V111" s="35">
        <f>'Initial Info Client Demographic'!G111</f>
        <v>0</v>
      </c>
      <c r="W111" s="33">
        <f>'Initial Info Client Demographic'!H111</f>
        <v>0</v>
      </c>
      <c r="X111" s="34">
        <f>'Initial Info Client Demographic'!I111</f>
        <v>0</v>
      </c>
      <c r="Y111" s="35">
        <f>'Initial Info Client Demographic'!E111</f>
        <v>0</v>
      </c>
      <c r="Z111" s="35">
        <f>'Initial Info Client Demographic'!F111</f>
        <v>0</v>
      </c>
      <c r="AA111" s="35">
        <f>'Initial Info Client Demographic'!G111</f>
        <v>0</v>
      </c>
      <c r="AB111" s="35">
        <f>'Initial Info Client Demographic'!H111</f>
        <v>0</v>
      </c>
      <c r="AC111" s="35">
        <f>'Initial Info Client Demographic'!I111</f>
        <v>0</v>
      </c>
      <c r="AD111" s="35">
        <f>'Initial Info Client Demographic'!J111</f>
        <v>0</v>
      </c>
    </row>
    <row r="112" spans="1:30" ht="49.5" customHeight="1">
      <c r="A112" s="29">
        <f t="shared" si="0"/>
        <v>99</v>
      </c>
      <c r="B112" s="82">
        <f>'Initial Info Client Demographic'!B112</f>
        <v>0</v>
      </c>
      <c r="C112" s="83">
        <f>'Initial Info Client Demographic'!C112</f>
        <v>0</v>
      </c>
      <c r="D112" s="84"/>
      <c r="E112" s="85"/>
      <c r="F112" s="86"/>
      <c r="G112" s="87"/>
      <c r="H112" s="88"/>
      <c r="I112" s="89">
        <v>0</v>
      </c>
      <c r="J112" s="90"/>
      <c r="K112" s="91"/>
      <c r="L112" s="92">
        <v>0</v>
      </c>
      <c r="M112" s="93">
        <f t="shared" si="1"/>
        <v>0</v>
      </c>
      <c r="N112" s="109"/>
      <c r="O112" s="94">
        <f t="shared" si="2"/>
        <v>0</v>
      </c>
      <c r="P112" s="95"/>
      <c r="R112" s="96">
        <f>'Initial Info Client Demographic'!D112</f>
        <v>0</v>
      </c>
      <c r="T112" s="33">
        <f>'Initial Info Client Demographic'!E112</f>
        <v>0</v>
      </c>
      <c r="U112" s="34">
        <f>'Initial Info Client Demographic'!F112</f>
        <v>0</v>
      </c>
      <c r="V112" s="35">
        <f>'Initial Info Client Demographic'!G112</f>
        <v>0</v>
      </c>
      <c r="W112" s="33">
        <f>'Initial Info Client Demographic'!H112</f>
        <v>0</v>
      </c>
      <c r="X112" s="34">
        <f>'Initial Info Client Demographic'!I112</f>
        <v>0</v>
      </c>
      <c r="Y112" s="35">
        <f>'Initial Info Client Demographic'!E112</f>
        <v>0</v>
      </c>
      <c r="Z112" s="35">
        <f>'Initial Info Client Demographic'!F112</f>
        <v>0</v>
      </c>
      <c r="AA112" s="35">
        <f>'Initial Info Client Demographic'!G112</f>
        <v>0</v>
      </c>
      <c r="AB112" s="35">
        <f>'Initial Info Client Demographic'!H112</f>
        <v>0</v>
      </c>
      <c r="AC112" s="35">
        <f>'Initial Info Client Demographic'!I112</f>
        <v>0</v>
      </c>
      <c r="AD112" s="35">
        <f>'Initial Info Client Demographic'!J112</f>
        <v>0</v>
      </c>
    </row>
    <row r="113" spans="1:30" ht="49.5" customHeight="1">
      <c r="A113" s="29">
        <f t="shared" si="0"/>
        <v>100</v>
      </c>
      <c r="B113" s="97">
        <f>'Initial Info Client Demographic'!B113</f>
        <v>0</v>
      </c>
      <c r="C113" s="98">
        <f>'Initial Info Client Demographic'!C113</f>
        <v>0</v>
      </c>
      <c r="D113" s="99"/>
      <c r="E113" s="100"/>
      <c r="F113" s="101"/>
      <c r="G113" s="87"/>
      <c r="H113" s="88"/>
      <c r="I113" s="102">
        <v>0</v>
      </c>
      <c r="J113" s="103"/>
      <c r="K113" s="104"/>
      <c r="L113" s="105">
        <v>0</v>
      </c>
      <c r="M113" s="93">
        <f t="shared" si="1"/>
        <v>0</v>
      </c>
      <c r="N113" s="110"/>
      <c r="O113" s="106">
        <f t="shared" si="2"/>
        <v>0</v>
      </c>
      <c r="P113" s="95"/>
      <c r="R113" s="96">
        <f>'Initial Info Client Demographic'!D113</f>
        <v>0</v>
      </c>
      <c r="T113" s="33">
        <f>'Initial Info Client Demographic'!E113</f>
        <v>0</v>
      </c>
      <c r="U113" s="34">
        <f>'Initial Info Client Demographic'!F113</f>
        <v>0</v>
      </c>
      <c r="V113" s="35">
        <f>'Initial Info Client Demographic'!G113</f>
        <v>0</v>
      </c>
      <c r="W113" s="33">
        <f>'Initial Info Client Demographic'!H113</f>
        <v>0</v>
      </c>
      <c r="X113" s="34">
        <f>'Initial Info Client Demographic'!I113</f>
        <v>0</v>
      </c>
      <c r="Y113" s="35">
        <f>'Initial Info Client Demographic'!E113</f>
        <v>0</v>
      </c>
      <c r="Z113" s="35">
        <f>'Initial Info Client Demographic'!F113</f>
        <v>0</v>
      </c>
      <c r="AA113" s="35">
        <f>'Initial Info Client Demographic'!G113</f>
        <v>0</v>
      </c>
      <c r="AB113" s="35">
        <f>'Initial Info Client Demographic'!H113</f>
        <v>0</v>
      </c>
      <c r="AC113" s="35">
        <f>'Initial Info Client Demographic'!I113</f>
        <v>0</v>
      </c>
      <c r="AD113" s="35">
        <f>'Initial Info Client Demographic'!J113</f>
        <v>0</v>
      </c>
    </row>
    <row r="114" spans="1:30" ht="49.5" customHeight="1">
      <c r="A114" s="29">
        <f t="shared" si="0"/>
        <v>101</v>
      </c>
      <c r="B114" s="82">
        <f>'Initial Info Client Demographic'!B114</f>
        <v>0</v>
      </c>
      <c r="C114" s="83">
        <f>'Initial Info Client Demographic'!C114</f>
        <v>0</v>
      </c>
      <c r="D114" s="84"/>
      <c r="E114" s="85"/>
      <c r="F114" s="86"/>
      <c r="G114" s="87"/>
      <c r="H114" s="88"/>
      <c r="I114" s="89">
        <v>0</v>
      </c>
      <c r="J114" s="90"/>
      <c r="K114" s="91"/>
      <c r="L114" s="92">
        <v>0</v>
      </c>
      <c r="M114" s="93">
        <f t="shared" si="1"/>
        <v>0</v>
      </c>
      <c r="N114" s="109"/>
      <c r="O114" s="94">
        <f t="shared" si="2"/>
        <v>0</v>
      </c>
      <c r="P114" s="95"/>
      <c r="R114" s="96">
        <f>'Initial Info Client Demographic'!D114</f>
        <v>0</v>
      </c>
      <c r="T114" s="33">
        <f>'Initial Info Client Demographic'!E114</f>
        <v>0</v>
      </c>
      <c r="U114" s="34">
        <f>'Initial Info Client Demographic'!F114</f>
        <v>0</v>
      </c>
      <c r="V114" s="35">
        <f>'Initial Info Client Demographic'!G114</f>
        <v>0</v>
      </c>
      <c r="W114" s="33">
        <f>'Initial Info Client Demographic'!H114</f>
        <v>0</v>
      </c>
      <c r="X114" s="34">
        <f>'Initial Info Client Demographic'!I114</f>
        <v>0</v>
      </c>
      <c r="Y114" s="35">
        <f>'Initial Info Client Demographic'!E114</f>
        <v>0</v>
      </c>
      <c r="Z114" s="35">
        <f>'Initial Info Client Demographic'!F114</f>
        <v>0</v>
      </c>
      <c r="AA114" s="35">
        <f>'Initial Info Client Demographic'!G114</f>
        <v>0</v>
      </c>
      <c r="AB114" s="35">
        <f>'Initial Info Client Demographic'!H114</f>
        <v>0</v>
      </c>
      <c r="AC114" s="35">
        <f>'Initial Info Client Demographic'!I114</f>
        <v>0</v>
      </c>
      <c r="AD114" s="35">
        <f>'Initial Info Client Demographic'!J114</f>
        <v>0</v>
      </c>
    </row>
    <row r="115" spans="1:30" ht="49.5" customHeight="1">
      <c r="A115" s="29">
        <f t="shared" si="0"/>
        <v>102</v>
      </c>
      <c r="B115" s="97">
        <f>'Initial Info Client Demographic'!B115</f>
        <v>0</v>
      </c>
      <c r="C115" s="98">
        <f>'Initial Info Client Demographic'!C115</f>
        <v>0</v>
      </c>
      <c r="D115" s="99"/>
      <c r="E115" s="100"/>
      <c r="F115" s="101"/>
      <c r="G115" s="87"/>
      <c r="H115" s="88"/>
      <c r="I115" s="102"/>
      <c r="J115" s="103"/>
      <c r="K115" s="104"/>
      <c r="L115" s="105">
        <v>0</v>
      </c>
      <c r="M115" s="93">
        <f t="shared" si="1"/>
        <v>0</v>
      </c>
      <c r="N115" s="110"/>
      <c r="O115" s="106">
        <f t="shared" si="2"/>
        <v>0</v>
      </c>
      <c r="P115" s="95"/>
      <c r="R115" s="96">
        <f>'Initial Info Client Demographic'!D115</f>
        <v>0</v>
      </c>
      <c r="T115" s="33">
        <f>'Initial Info Client Demographic'!E115</f>
        <v>0</v>
      </c>
      <c r="U115" s="34">
        <f>'Initial Info Client Demographic'!F115</f>
        <v>0</v>
      </c>
      <c r="V115" s="35">
        <f>'Initial Info Client Demographic'!G115</f>
        <v>0</v>
      </c>
      <c r="W115" s="33">
        <f>'Initial Info Client Demographic'!H115</f>
        <v>0</v>
      </c>
      <c r="X115" s="34">
        <f>'Initial Info Client Demographic'!I115</f>
        <v>0</v>
      </c>
      <c r="Y115" s="35">
        <f>'Initial Info Client Demographic'!E115</f>
        <v>0</v>
      </c>
      <c r="Z115" s="35">
        <f>'Initial Info Client Demographic'!F115</f>
        <v>0</v>
      </c>
      <c r="AA115" s="35">
        <f>'Initial Info Client Demographic'!G115</f>
        <v>0</v>
      </c>
      <c r="AB115" s="35">
        <f>'Initial Info Client Demographic'!H115</f>
        <v>0</v>
      </c>
      <c r="AC115" s="35">
        <f>'Initial Info Client Demographic'!I115</f>
        <v>0</v>
      </c>
      <c r="AD115" s="35">
        <f>'Initial Info Client Demographic'!J115</f>
        <v>0</v>
      </c>
    </row>
    <row r="116" spans="1:30" ht="49.5" customHeight="1">
      <c r="A116" s="29">
        <f t="shared" si="0"/>
        <v>103</v>
      </c>
      <c r="B116" s="82">
        <f>'Initial Info Client Demographic'!B116</f>
        <v>0</v>
      </c>
      <c r="C116" s="83">
        <f>'Initial Info Client Demographic'!C116</f>
        <v>0</v>
      </c>
      <c r="D116" s="84"/>
      <c r="E116" s="85"/>
      <c r="F116" s="86"/>
      <c r="G116" s="87"/>
      <c r="H116" s="88"/>
      <c r="I116" s="89"/>
      <c r="J116" s="90"/>
      <c r="K116" s="91"/>
      <c r="L116" s="92">
        <v>0</v>
      </c>
      <c r="M116" s="93">
        <f t="shared" si="1"/>
        <v>0</v>
      </c>
      <c r="N116" s="109"/>
      <c r="O116" s="94">
        <f t="shared" si="2"/>
        <v>0</v>
      </c>
      <c r="P116" s="95"/>
      <c r="R116" s="96">
        <f>'Initial Info Client Demographic'!D116</f>
        <v>0</v>
      </c>
      <c r="T116" s="33">
        <f>'Initial Info Client Demographic'!E116</f>
        <v>0</v>
      </c>
      <c r="U116" s="34">
        <f>'Initial Info Client Demographic'!F116</f>
        <v>0</v>
      </c>
      <c r="V116" s="35">
        <f>'Initial Info Client Demographic'!G116</f>
        <v>0</v>
      </c>
      <c r="W116" s="33">
        <f>'Initial Info Client Demographic'!H116</f>
        <v>0</v>
      </c>
      <c r="X116" s="34">
        <f>'Initial Info Client Demographic'!I116</f>
        <v>0</v>
      </c>
      <c r="Y116" s="35">
        <f>'Initial Info Client Demographic'!E116</f>
        <v>0</v>
      </c>
      <c r="Z116" s="35">
        <f>'Initial Info Client Demographic'!F116</f>
        <v>0</v>
      </c>
      <c r="AA116" s="35">
        <f>'Initial Info Client Demographic'!G116</f>
        <v>0</v>
      </c>
      <c r="AB116" s="35">
        <f>'Initial Info Client Demographic'!H116</f>
        <v>0</v>
      </c>
      <c r="AC116" s="35">
        <f>'Initial Info Client Demographic'!I116</f>
        <v>0</v>
      </c>
      <c r="AD116" s="35">
        <f>'Initial Info Client Demographic'!J116</f>
        <v>0</v>
      </c>
    </row>
    <row r="117" spans="1:30" ht="49.5" customHeight="1">
      <c r="A117" s="29">
        <f t="shared" si="0"/>
        <v>104</v>
      </c>
      <c r="B117" s="97">
        <f>'Initial Info Client Demographic'!B117</f>
        <v>0</v>
      </c>
      <c r="C117" s="98">
        <f>'Initial Info Client Demographic'!C117</f>
        <v>0</v>
      </c>
      <c r="D117" s="99"/>
      <c r="E117" s="100"/>
      <c r="F117" s="101"/>
      <c r="G117" s="87"/>
      <c r="H117" s="88"/>
      <c r="I117" s="102"/>
      <c r="J117" s="103"/>
      <c r="K117" s="104"/>
      <c r="L117" s="105">
        <v>0</v>
      </c>
      <c r="M117" s="93">
        <f t="shared" si="1"/>
        <v>0</v>
      </c>
      <c r="N117" s="110"/>
      <c r="O117" s="106">
        <f t="shared" si="2"/>
        <v>0</v>
      </c>
      <c r="P117" s="95"/>
      <c r="R117" s="96">
        <f>'Initial Info Client Demographic'!D117</f>
        <v>0</v>
      </c>
      <c r="T117" s="33">
        <f>'Initial Info Client Demographic'!E117</f>
        <v>0</v>
      </c>
      <c r="U117" s="34">
        <f>'Initial Info Client Demographic'!F117</f>
        <v>0</v>
      </c>
      <c r="V117" s="35">
        <f>'Initial Info Client Demographic'!G117</f>
        <v>0</v>
      </c>
      <c r="W117" s="33">
        <f>'Initial Info Client Demographic'!H117</f>
        <v>0</v>
      </c>
      <c r="X117" s="34">
        <f>'Initial Info Client Demographic'!I117</f>
        <v>0</v>
      </c>
      <c r="Y117" s="35">
        <f>'Initial Info Client Demographic'!E117</f>
        <v>0</v>
      </c>
      <c r="Z117" s="35">
        <f>'Initial Info Client Demographic'!F117</f>
        <v>0</v>
      </c>
      <c r="AA117" s="35">
        <f>'Initial Info Client Demographic'!G117</f>
        <v>0</v>
      </c>
      <c r="AB117" s="35">
        <f>'Initial Info Client Demographic'!H117</f>
        <v>0</v>
      </c>
      <c r="AC117" s="35">
        <f>'Initial Info Client Demographic'!I117</f>
        <v>0</v>
      </c>
      <c r="AD117" s="35">
        <f>'Initial Info Client Demographic'!J117</f>
        <v>0</v>
      </c>
    </row>
    <row r="118" spans="1:30" ht="49.5" customHeight="1">
      <c r="A118" s="29">
        <f t="shared" si="0"/>
        <v>105</v>
      </c>
      <c r="B118" s="82">
        <f>'Initial Info Client Demographic'!B118</f>
        <v>0</v>
      </c>
      <c r="C118" s="83">
        <f>'Initial Info Client Demographic'!C118</f>
        <v>0</v>
      </c>
      <c r="D118" s="84"/>
      <c r="E118" s="85"/>
      <c r="F118" s="86"/>
      <c r="G118" s="87"/>
      <c r="H118" s="88"/>
      <c r="I118" s="89"/>
      <c r="J118" s="90"/>
      <c r="K118" s="91"/>
      <c r="L118" s="92">
        <v>0</v>
      </c>
      <c r="M118" s="93">
        <f t="shared" si="1"/>
        <v>0</v>
      </c>
      <c r="N118" s="109"/>
      <c r="O118" s="94">
        <f t="shared" si="2"/>
        <v>0</v>
      </c>
      <c r="P118" s="95"/>
      <c r="R118" s="96">
        <f>'Initial Info Client Demographic'!D118</f>
        <v>0</v>
      </c>
      <c r="T118" s="33">
        <f>'Initial Info Client Demographic'!E118</f>
        <v>0</v>
      </c>
      <c r="U118" s="34">
        <f>'Initial Info Client Demographic'!F118</f>
        <v>0</v>
      </c>
      <c r="V118" s="35">
        <f>'Initial Info Client Demographic'!G118</f>
        <v>0</v>
      </c>
      <c r="W118" s="33">
        <f>'Initial Info Client Demographic'!H118</f>
        <v>0</v>
      </c>
      <c r="X118" s="34">
        <f>'Initial Info Client Demographic'!I118</f>
        <v>0</v>
      </c>
      <c r="Y118" s="35">
        <f>'Initial Info Client Demographic'!E118</f>
        <v>0</v>
      </c>
      <c r="Z118" s="35">
        <f>'Initial Info Client Demographic'!F118</f>
        <v>0</v>
      </c>
      <c r="AA118" s="35">
        <f>'Initial Info Client Demographic'!G118</f>
        <v>0</v>
      </c>
      <c r="AB118" s="35">
        <f>'Initial Info Client Demographic'!H118</f>
        <v>0</v>
      </c>
      <c r="AC118" s="35">
        <f>'Initial Info Client Demographic'!I118</f>
        <v>0</v>
      </c>
      <c r="AD118" s="35">
        <f>'Initial Info Client Demographic'!J118</f>
        <v>0</v>
      </c>
    </row>
    <row r="119" spans="1:30" ht="49.5" customHeight="1">
      <c r="A119" s="29">
        <f t="shared" si="0"/>
        <v>106</v>
      </c>
      <c r="B119" s="97">
        <f>'Initial Info Client Demographic'!B119</f>
        <v>0</v>
      </c>
      <c r="C119" s="98">
        <f>'Initial Info Client Demographic'!C119</f>
        <v>0</v>
      </c>
      <c r="D119" s="99"/>
      <c r="E119" s="100"/>
      <c r="F119" s="101"/>
      <c r="G119" s="87"/>
      <c r="H119" s="88"/>
      <c r="I119" s="102"/>
      <c r="J119" s="103"/>
      <c r="K119" s="104"/>
      <c r="L119" s="105">
        <v>0</v>
      </c>
      <c r="M119" s="93">
        <f t="shared" si="1"/>
        <v>0</v>
      </c>
      <c r="N119" s="110"/>
      <c r="O119" s="106">
        <f t="shared" si="2"/>
        <v>0</v>
      </c>
      <c r="P119" s="95"/>
      <c r="R119" s="96">
        <f>'Initial Info Client Demographic'!D119</f>
        <v>0</v>
      </c>
      <c r="T119" s="33">
        <f>'Initial Info Client Demographic'!E119</f>
        <v>0</v>
      </c>
      <c r="U119" s="34">
        <f>'Initial Info Client Demographic'!F119</f>
        <v>0</v>
      </c>
      <c r="V119" s="35">
        <f>'Initial Info Client Demographic'!G119</f>
        <v>0</v>
      </c>
      <c r="W119" s="33">
        <f>'Initial Info Client Demographic'!H119</f>
        <v>0</v>
      </c>
      <c r="X119" s="34">
        <f>'Initial Info Client Demographic'!I119</f>
        <v>0</v>
      </c>
      <c r="Y119" s="35">
        <f>'Initial Info Client Demographic'!E119</f>
        <v>0</v>
      </c>
      <c r="Z119" s="35">
        <f>'Initial Info Client Demographic'!F119</f>
        <v>0</v>
      </c>
      <c r="AA119" s="35">
        <f>'Initial Info Client Demographic'!G119</f>
        <v>0</v>
      </c>
      <c r="AB119" s="35">
        <f>'Initial Info Client Demographic'!H119</f>
        <v>0</v>
      </c>
      <c r="AC119" s="35">
        <f>'Initial Info Client Demographic'!I119</f>
        <v>0</v>
      </c>
      <c r="AD119" s="35">
        <f>'Initial Info Client Demographic'!J119</f>
        <v>0</v>
      </c>
    </row>
    <row r="120" spans="1:30" ht="49.5" customHeight="1">
      <c r="A120" s="29">
        <f t="shared" si="0"/>
        <v>107</v>
      </c>
      <c r="B120" s="82">
        <f>'Initial Info Client Demographic'!B120</f>
        <v>0</v>
      </c>
      <c r="C120" s="83">
        <f>'Initial Info Client Demographic'!C120</f>
        <v>0</v>
      </c>
      <c r="D120" s="84"/>
      <c r="E120" s="85"/>
      <c r="F120" s="86"/>
      <c r="G120" s="87"/>
      <c r="H120" s="88"/>
      <c r="I120" s="89"/>
      <c r="J120" s="90"/>
      <c r="K120" s="91"/>
      <c r="L120" s="92">
        <v>0</v>
      </c>
      <c r="M120" s="93">
        <f t="shared" si="1"/>
        <v>0</v>
      </c>
      <c r="N120" s="109"/>
      <c r="O120" s="94">
        <f t="shared" si="2"/>
        <v>0</v>
      </c>
      <c r="P120" s="95"/>
      <c r="R120" s="96">
        <f>'Initial Info Client Demographic'!D120</f>
        <v>0</v>
      </c>
      <c r="T120" s="33">
        <f>'Initial Info Client Demographic'!E120</f>
        <v>0</v>
      </c>
      <c r="U120" s="34">
        <f>'Initial Info Client Demographic'!F120</f>
        <v>0</v>
      </c>
      <c r="V120" s="35">
        <f>'Initial Info Client Demographic'!G120</f>
        <v>0</v>
      </c>
      <c r="W120" s="33">
        <f>'Initial Info Client Demographic'!H120</f>
        <v>0</v>
      </c>
      <c r="X120" s="34">
        <f>'Initial Info Client Demographic'!I120</f>
        <v>0</v>
      </c>
      <c r="Y120" s="35">
        <f>'Initial Info Client Demographic'!E120</f>
        <v>0</v>
      </c>
      <c r="Z120" s="35">
        <f>'Initial Info Client Demographic'!F120</f>
        <v>0</v>
      </c>
      <c r="AA120" s="35">
        <f>'Initial Info Client Demographic'!G120</f>
        <v>0</v>
      </c>
      <c r="AB120" s="35">
        <f>'Initial Info Client Demographic'!H120</f>
        <v>0</v>
      </c>
      <c r="AC120" s="35">
        <f>'Initial Info Client Demographic'!I120</f>
        <v>0</v>
      </c>
      <c r="AD120" s="35">
        <f>'Initial Info Client Demographic'!J120</f>
        <v>0</v>
      </c>
    </row>
    <row r="121" spans="1:30" ht="49.5" customHeight="1">
      <c r="A121" s="29">
        <f t="shared" si="0"/>
        <v>108</v>
      </c>
      <c r="B121" s="97">
        <f>'Initial Info Client Demographic'!B121</f>
        <v>0</v>
      </c>
      <c r="C121" s="98">
        <f>'Initial Info Client Demographic'!C121</f>
        <v>0</v>
      </c>
      <c r="D121" s="99"/>
      <c r="E121" s="100"/>
      <c r="F121" s="101"/>
      <c r="G121" s="87"/>
      <c r="H121" s="88"/>
      <c r="I121" s="102"/>
      <c r="J121" s="103"/>
      <c r="K121" s="104"/>
      <c r="L121" s="105">
        <v>0</v>
      </c>
      <c r="M121" s="93">
        <f t="shared" si="1"/>
        <v>0</v>
      </c>
      <c r="N121" s="110"/>
      <c r="O121" s="106">
        <f t="shared" si="2"/>
        <v>0</v>
      </c>
      <c r="P121" s="95"/>
      <c r="R121" s="96">
        <f>'Initial Info Client Demographic'!D121</f>
        <v>0</v>
      </c>
      <c r="T121" s="33">
        <f>'Initial Info Client Demographic'!E121</f>
        <v>0</v>
      </c>
      <c r="U121" s="34">
        <f>'Initial Info Client Demographic'!F121</f>
        <v>0</v>
      </c>
      <c r="V121" s="35">
        <f>'Initial Info Client Demographic'!G121</f>
        <v>0</v>
      </c>
      <c r="W121" s="33">
        <f>'Initial Info Client Demographic'!H121</f>
        <v>0</v>
      </c>
      <c r="X121" s="34">
        <f>'Initial Info Client Demographic'!I121</f>
        <v>0</v>
      </c>
      <c r="Y121" s="35">
        <f>'Initial Info Client Demographic'!E121</f>
        <v>0</v>
      </c>
      <c r="Z121" s="35">
        <f>'Initial Info Client Demographic'!F121</f>
        <v>0</v>
      </c>
      <c r="AA121" s="35">
        <f>'Initial Info Client Demographic'!G121</f>
        <v>0</v>
      </c>
      <c r="AB121" s="35">
        <f>'Initial Info Client Demographic'!H121</f>
        <v>0</v>
      </c>
      <c r="AC121" s="35">
        <f>'Initial Info Client Demographic'!I121</f>
        <v>0</v>
      </c>
      <c r="AD121" s="35">
        <f>'Initial Info Client Demographic'!J121</f>
        <v>0</v>
      </c>
    </row>
    <row r="122" spans="1:30" ht="49.5" customHeight="1">
      <c r="A122" s="29">
        <f t="shared" si="0"/>
        <v>109</v>
      </c>
      <c r="B122" s="82">
        <f>'Initial Info Client Demographic'!B122</f>
        <v>0</v>
      </c>
      <c r="C122" s="83">
        <f>'Initial Info Client Demographic'!C122</f>
        <v>0</v>
      </c>
      <c r="D122" s="84"/>
      <c r="E122" s="85"/>
      <c r="F122" s="86"/>
      <c r="G122" s="87"/>
      <c r="H122" s="88"/>
      <c r="I122" s="89"/>
      <c r="J122" s="90"/>
      <c r="K122" s="91"/>
      <c r="L122" s="92">
        <v>0</v>
      </c>
      <c r="M122" s="93">
        <f t="shared" si="1"/>
        <v>0</v>
      </c>
      <c r="N122" s="109"/>
      <c r="O122" s="94">
        <f t="shared" si="2"/>
        <v>0</v>
      </c>
      <c r="P122" s="95"/>
      <c r="R122" s="96">
        <f>'Initial Info Client Demographic'!D122</f>
        <v>0</v>
      </c>
      <c r="T122" s="33">
        <f>'Initial Info Client Demographic'!E122</f>
        <v>0</v>
      </c>
      <c r="U122" s="34">
        <f>'Initial Info Client Demographic'!F122</f>
        <v>0</v>
      </c>
      <c r="V122" s="35">
        <f>'Initial Info Client Demographic'!G122</f>
        <v>0</v>
      </c>
      <c r="W122" s="33">
        <f>'Initial Info Client Demographic'!H122</f>
        <v>0</v>
      </c>
      <c r="X122" s="34">
        <f>'Initial Info Client Demographic'!I122</f>
        <v>0</v>
      </c>
      <c r="Y122" s="35">
        <f>'Initial Info Client Demographic'!E122</f>
        <v>0</v>
      </c>
      <c r="Z122" s="35">
        <f>'Initial Info Client Demographic'!F122</f>
        <v>0</v>
      </c>
      <c r="AA122" s="35">
        <f>'Initial Info Client Demographic'!G122</f>
        <v>0</v>
      </c>
      <c r="AB122" s="35">
        <f>'Initial Info Client Demographic'!H122</f>
        <v>0</v>
      </c>
      <c r="AC122" s="35">
        <f>'Initial Info Client Demographic'!I122</f>
        <v>0</v>
      </c>
      <c r="AD122" s="35">
        <f>'Initial Info Client Demographic'!J122</f>
        <v>0</v>
      </c>
    </row>
    <row r="123" spans="1:30" ht="49.5" customHeight="1">
      <c r="A123" s="29">
        <f t="shared" si="0"/>
        <v>110</v>
      </c>
      <c r="B123" s="97">
        <f>'Initial Info Client Demographic'!B123</f>
        <v>0</v>
      </c>
      <c r="C123" s="98">
        <f>'Initial Info Client Demographic'!C123</f>
        <v>0</v>
      </c>
      <c r="D123" s="99"/>
      <c r="E123" s="100"/>
      <c r="F123" s="101"/>
      <c r="G123" s="87"/>
      <c r="H123" s="88"/>
      <c r="I123" s="102"/>
      <c r="J123" s="103"/>
      <c r="K123" s="104"/>
      <c r="L123" s="105">
        <v>0</v>
      </c>
      <c r="M123" s="93">
        <f t="shared" si="1"/>
        <v>0</v>
      </c>
      <c r="N123" s="110"/>
      <c r="O123" s="106">
        <f t="shared" si="2"/>
        <v>0</v>
      </c>
      <c r="P123" s="95"/>
      <c r="R123" s="96">
        <f>'Initial Info Client Demographic'!D123</f>
        <v>0</v>
      </c>
      <c r="T123" s="33">
        <f>'Initial Info Client Demographic'!E123</f>
        <v>0</v>
      </c>
      <c r="U123" s="34">
        <f>'Initial Info Client Demographic'!F123</f>
        <v>0</v>
      </c>
      <c r="V123" s="35">
        <f>'Initial Info Client Demographic'!G123</f>
        <v>0</v>
      </c>
      <c r="W123" s="33">
        <f>'Initial Info Client Demographic'!H123</f>
        <v>0</v>
      </c>
      <c r="X123" s="34">
        <f>'Initial Info Client Demographic'!I123</f>
        <v>0</v>
      </c>
      <c r="Y123" s="35">
        <f>'Initial Info Client Demographic'!E123</f>
        <v>0</v>
      </c>
      <c r="Z123" s="35">
        <f>'Initial Info Client Demographic'!F123</f>
        <v>0</v>
      </c>
      <c r="AA123" s="35">
        <f>'Initial Info Client Demographic'!G123</f>
        <v>0</v>
      </c>
      <c r="AB123" s="35">
        <f>'Initial Info Client Demographic'!H123</f>
        <v>0</v>
      </c>
      <c r="AC123" s="35">
        <f>'Initial Info Client Demographic'!I123</f>
        <v>0</v>
      </c>
      <c r="AD123" s="35">
        <f>'Initial Info Client Demographic'!J123</f>
        <v>0</v>
      </c>
    </row>
    <row r="124" spans="1:30" ht="49.5" customHeight="1">
      <c r="A124" s="29">
        <f t="shared" si="0"/>
        <v>111</v>
      </c>
      <c r="B124" s="82">
        <f>'Initial Info Client Demographic'!B124</f>
        <v>0</v>
      </c>
      <c r="C124" s="83">
        <f>'Initial Info Client Demographic'!C124</f>
        <v>0</v>
      </c>
      <c r="D124" s="84"/>
      <c r="E124" s="85"/>
      <c r="F124" s="86"/>
      <c r="G124" s="87"/>
      <c r="H124" s="88"/>
      <c r="I124" s="89"/>
      <c r="J124" s="90"/>
      <c r="K124" s="91"/>
      <c r="L124" s="92">
        <v>0</v>
      </c>
      <c r="M124" s="93">
        <f t="shared" si="1"/>
        <v>0</v>
      </c>
      <c r="N124" s="109"/>
      <c r="O124" s="94">
        <f t="shared" si="2"/>
        <v>0</v>
      </c>
      <c r="P124" s="95"/>
      <c r="R124" s="96">
        <f>'Initial Info Client Demographic'!D124</f>
        <v>0</v>
      </c>
      <c r="T124" s="33">
        <f>'Initial Info Client Demographic'!E124</f>
        <v>0</v>
      </c>
      <c r="U124" s="34">
        <f>'Initial Info Client Demographic'!F124</f>
        <v>0</v>
      </c>
      <c r="V124" s="35">
        <f>'Initial Info Client Demographic'!G124</f>
        <v>0</v>
      </c>
      <c r="W124" s="33">
        <f>'Initial Info Client Demographic'!H124</f>
        <v>0</v>
      </c>
      <c r="X124" s="34">
        <f>'Initial Info Client Demographic'!I124</f>
        <v>0</v>
      </c>
      <c r="Y124" s="35">
        <f>'Initial Info Client Demographic'!E124</f>
        <v>0</v>
      </c>
      <c r="Z124" s="35">
        <f>'Initial Info Client Demographic'!F124</f>
        <v>0</v>
      </c>
      <c r="AA124" s="35">
        <f>'Initial Info Client Demographic'!G124</f>
        <v>0</v>
      </c>
      <c r="AB124" s="35">
        <f>'Initial Info Client Demographic'!H124</f>
        <v>0</v>
      </c>
      <c r="AC124" s="35">
        <f>'Initial Info Client Demographic'!I124</f>
        <v>0</v>
      </c>
      <c r="AD124" s="35">
        <f>'Initial Info Client Demographic'!J124</f>
        <v>0</v>
      </c>
    </row>
    <row r="125" spans="1:30" ht="49.5" customHeight="1">
      <c r="A125" s="29">
        <f t="shared" si="0"/>
        <v>112</v>
      </c>
      <c r="B125" s="97">
        <f>'Initial Info Client Demographic'!B125</f>
        <v>0</v>
      </c>
      <c r="C125" s="98">
        <f>'Initial Info Client Demographic'!C125</f>
        <v>0</v>
      </c>
      <c r="D125" s="99"/>
      <c r="E125" s="100"/>
      <c r="F125" s="101"/>
      <c r="G125" s="87"/>
      <c r="H125" s="88"/>
      <c r="I125" s="102"/>
      <c r="J125" s="103"/>
      <c r="K125" s="104"/>
      <c r="L125" s="105">
        <v>0</v>
      </c>
      <c r="M125" s="93">
        <f t="shared" si="1"/>
        <v>0</v>
      </c>
      <c r="N125" s="110"/>
      <c r="O125" s="106">
        <f t="shared" si="2"/>
        <v>0</v>
      </c>
      <c r="P125" s="95"/>
      <c r="R125" s="96">
        <f>'Initial Info Client Demographic'!D125</f>
        <v>0</v>
      </c>
      <c r="T125" s="33">
        <f>'Initial Info Client Demographic'!E125</f>
        <v>0</v>
      </c>
      <c r="U125" s="34">
        <f>'Initial Info Client Demographic'!F125</f>
        <v>0</v>
      </c>
      <c r="V125" s="35">
        <f>'Initial Info Client Demographic'!G125</f>
        <v>0</v>
      </c>
      <c r="W125" s="33">
        <f>'Initial Info Client Demographic'!H125</f>
        <v>0</v>
      </c>
      <c r="X125" s="34">
        <f>'Initial Info Client Demographic'!I125</f>
        <v>0</v>
      </c>
      <c r="Y125" s="35">
        <f>'Initial Info Client Demographic'!E125</f>
        <v>0</v>
      </c>
      <c r="Z125" s="35">
        <f>'Initial Info Client Demographic'!F125</f>
        <v>0</v>
      </c>
      <c r="AA125" s="35">
        <f>'Initial Info Client Demographic'!G125</f>
        <v>0</v>
      </c>
      <c r="AB125" s="35">
        <f>'Initial Info Client Demographic'!H125</f>
        <v>0</v>
      </c>
      <c r="AC125" s="35">
        <f>'Initial Info Client Demographic'!I125</f>
        <v>0</v>
      </c>
      <c r="AD125" s="35">
        <f>'Initial Info Client Demographic'!J125</f>
        <v>0</v>
      </c>
    </row>
    <row r="126" spans="1:30" ht="49.5" customHeight="1">
      <c r="A126" s="29">
        <f t="shared" si="0"/>
        <v>113</v>
      </c>
      <c r="B126" s="82">
        <f>'Initial Info Client Demographic'!B126</f>
        <v>0</v>
      </c>
      <c r="C126" s="83">
        <f>'Initial Info Client Demographic'!C126</f>
        <v>0</v>
      </c>
      <c r="D126" s="84"/>
      <c r="E126" s="85"/>
      <c r="F126" s="86"/>
      <c r="G126" s="87"/>
      <c r="H126" s="88"/>
      <c r="I126" s="89"/>
      <c r="J126" s="90"/>
      <c r="K126" s="91"/>
      <c r="L126" s="92">
        <v>0</v>
      </c>
      <c r="M126" s="93">
        <f t="shared" si="1"/>
        <v>0</v>
      </c>
      <c r="N126" s="109"/>
      <c r="O126" s="94">
        <f t="shared" si="2"/>
        <v>0</v>
      </c>
      <c r="P126" s="95"/>
      <c r="R126" s="96">
        <f>'Initial Info Client Demographic'!D126</f>
        <v>0</v>
      </c>
      <c r="T126" s="33">
        <f>'Initial Info Client Demographic'!E126</f>
        <v>0</v>
      </c>
      <c r="U126" s="34">
        <f>'Initial Info Client Demographic'!F126</f>
        <v>0</v>
      </c>
      <c r="V126" s="35">
        <f>'Initial Info Client Demographic'!G126</f>
        <v>0</v>
      </c>
      <c r="W126" s="33">
        <f>'Initial Info Client Demographic'!H126</f>
        <v>0</v>
      </c>
      <c r="X126" s="34">
        <f>'Initial Info Client Demographic'!I126</f>
        <v>0</v>
      </c>
      <c r="Y126" s="35">
        <f>'Initial Info Client Demographic'!E126</f>
        <v>0</v>
      </c>
      <c r="Z126" s="35">
        <f>'Initial Info Client Demographic'!F126</f>
        <v>0</v>
      </c>
      <c r="AA126" s="35">
        <f>'Initial Info Client Demographic'!G126</f>
        <v>0</v>
      </c>
      <c r="AB126" s="35">
        <f>'Initial Info Client Demographic'!H126</f>
        <v>0</v>
      </c>
      <c r="AC126" s="35">
        <f>'Initial Info Client Demographic'!I126</f>
        <v>0</v>
      </c>
      <c r="AD126" s="35">
        <f>'Initial Info Client Demographic'!J126</f>
        <v>0</v>
      </c>
    </row>
    <row r="127" spans="1:30" ht="49.5" customHeight="1">
      <c r="A127" s="29">
        <f t="shared" si="0"/>
        <v>114</v>
      </c>
      <c r="B127" s="97">
        <f>'Initial Info Client Demographic'!B127</f>
        <v>0</v>
      </c>
      <c r="C127" s="98">
        <f>'Initial Info Client Demographic'!C127</f>
        <v>0</v>
      </c>
      <c r="D127" s="99"/>
      <c r="E127" s="100"/>
      <c r="F127" s="101"/>
      <c r="G127" s="87"/>
      <c r="H127" s="88"/>
      <c r="I127" s="102"/>
      <c r="J127" s="103"/>
      <c r="K127" s="104"/>
      <c r="L127" s="105">
        <v>0</v>
      </c>
      <c r="M127" s="93">
        <f t="shared" si="1"/>
        <v>0</v>
      </c>
      <c r="N127" s="110"/>
      <c r="O127" s="106">
        <f t="shared" si="2"/>
        <v>0</v>
      </c>
      <c r="P127" s="95"/>
      <c r="R127" s="96">
        <f>'Initial Info Client Demographic'!D127</f>
        <v>0</v>
      </c>
      <c r="T127" s="33">
        <f>'Initial Info Client Demographic'!E127</f>
        <v>0</v>
      </c>
      <c r="U127" s="34">
        <f>'Initial Info Client Demographic'!F127</f>
        <v>0</v>
      </c>
      <c r="V127" s="35">
        <f>'Initial Info Client Demographic'!G127</f>
        <v>0</v>
      </c>
      <c r="W127" s="33">
        <f>'Initial Info Client Demographic'!H127</f>
        <v>0</v>
      </c>
      <c r="X127" s="34">
        <f>'Initial Info Client Demographic'!I127</f>
        <v>0</v>
      </c>
      <c r="Y127" s="35">
        <f>'Initial Info Client Demographic'!E127</f>
        <v>0</v>
      </c>
      <c r="Z127" s="35">
        <f>'Initial Info Client Demographic'!F127</f>
        <v>0</v>
      </c>
      <c r="AA127" s="35">
        <f>'Initial Info Client Demographic'!G127</f>
        <v>0</v>
      </c>
      <c r="AB127" s="35">
        <f>'Initial Info Client Demographic'!H127</f>
        <v>0</v>
      </c>
      <c r="AC127" s="35">
        <f>'Initial Info Client Demographic'!I127</f>
        <v>0</v>
      </c>
      <c r="AD127" s="35">
        <f>'Initial Info Client Demographic'!J127</f>
        <v>0</v>
      </c>
    </row>
    <row r="128" spans="1:30" ht="49.5" customHeight="1">
      <c r="A128" s="29">
        <f t="shared" si="0"/>
        <v>115</v>
      </c>
      <c r="B128" s="82">
        <f>'Initial Info Client Demographic'!B128</f>
        <v>0</v>
      </c>
      <c r="C128" s="83">
        <f>'Initial Info Client Demographic'!C128</f>
        <v>0</v>
      </c>
      <c r="D128" s="84"/>
      <c r="E128" s="85"/>
      <c r="F128" s="86"/>
      <c r="G128" s="87"/>
      <c r="H128" s="88"/>
      <c r="I128" s="89"/>
      <c r="J128" s="90"/>
      <c r="K128" s="91"/>
      <c r="L128" s="92">
        <v>0</v>
      </c>
      <c r="M128" s="93">
        <f t="shared" si="1"/>
        <v>0</v>
      </c>
      <c r="N128" s="109"/>
      <c r="O128" s="94">
        <f t="shared" si="2"/>
        <v>0</v>
      </c>
      <c r="P128" s="95"/>
      <c r="R128" s="96">
        <f>'Initial Info Client Demographic'!D128</f>
        <v>0</v>
      </c>
      <c r="T128" s="33">
        <f>'Initial Info Client Demographic'!E128</f>
        <v>0</v>
      </c>
      <c r="U128" s="34">
        <f>'Initial Info Client Demographic'!F128</f>
        <v>0</v>
      </c>
      <c r="V128" s="35">
        <f>'Initial Info Client Demographic'!G128</f>
        <v>0</v>
      </c>
      <c r="W128" s="33">
        <f>'Initial Info Client Demographic'!H128</f>
        <v>0</v>
      </c>
      <c r="X128" s="34">
        <f>'Initial Info Client Demographic'!I128</f>
        <v>0</v>
      </c>
      <c r="Y128" s="35">
        <f>'Initial Info Client Demographic'!E128</f>
        <v>0</v>
      </c>
      <c r="Z128" s="35">
        <f>'Initial Info Client Demographic'!F128</f>
        <v>0</v>
      </c>
      <c r="AA128" s="35">
        <f>'Initial Info Client Demographic'!G128</f>
        <v>0</v>
      </c>
      <c r="AB128" s="35">
        <f>'Initial Info Client Demographic'!H128</f>
        <v>0</v>
      </c>
      <c r="AC128" s="35">
        <f>'Initial Info Client Demographic'!I128</f>
        <v>0</v>
      </c>
      <c r="AD128" s="35">
        <f>'Initial Info Client Demographic'!J128</f>
        <v>0</v>
      </c>
    </row>
    <row r="129" spans="1:30" ht="49.5" customHeight="1">
      <c r="A129" s="29">
        <f t="shared" si="0"/>
        <v>116</v>
      </c>
      <c r="B129" s="97">
        <f>'Initial Info Client Demographic'!B129</f>
        <v>0</v>
      </c>
      <c r="C129" s="98">
        <f>'Initial Info Client Demographic'!C129</f>
        <v>0</v>
      </c>
      <c r="D129" s="99"/>
      <c r="E129" s="100"/>
      <c r="F129" s="101"/>
      <c r="G129" s="87"/>
      <c r="H129" s="88"/>
      <c r="I129" s="102"/>
      <c r="J129" s="103"/>
      <c r="K129" s="104"/>
      <c r="L129" s="105">
        <v>0</v>
      </c>
      <c r="M129" s="93">
        <f t="shared" si="1"/>
        <v>0</v>
      </c>
      <c r="N129" s="110"/>
      <c r="O129" s="106">
        <f t="shared" si="2"/>
        <v>0</v>
      </c>
      <c r="P129" s="95"/>
      <c r="R129" s="96">
        <f>'Initial Info Client Demographic'!D129</f>
        <v>0</v>
      </c>
      <c r="T129" s="33">
        <f>'Initial Info Client Demographic'!E129</f>
        <v>0</v>
      </c>
      <c r="U129" s="34">
        <f>'Initial Info Client Demographic'!F129</f>
        <v>0</v>
      </c>
      <c r="V129" s="35">
        <f>'Initial Info Client Demographic'!G129</f>
        <v>0</v>
      </c>
      <c r="W129" s="33">
        <f>'Initial Info Client Demographic'!H129</f>
        <v>0</v>
      </c>
      <c r="X129" s="34">
        <f>'Initial Info Client Demographic'!I129</f>
        <v>0</v>
      </c>
      <c r="Y129" s="35">
        <f>'Initial Info Client Demographic'!E129</f>
        <v>0</v>
      </c>
      <c r="Z129" s="35">
        <f>'Initial Info Client Demographic'!F129</f>
        <v>0</v>
      </c>
      <c r="AA129" s="35">
        <f>'Initial Info Client Demographic'!G129</f>
        <v>0</v>
      </c>
      <c r="AB129" s="35">
        <f>'Initial Info Client Demographic'!H129</f>
        <v>0</v>
      </c>
      <c r="AC129" s="35">
        <f>'Initial Info Client Demographic'!I129</f>
        <v>0</v>
      </c>
      <c r="AD129" s="35">
        <f>'Initial Info Client Demographic'!J129</f>
        <v>0</v>
      </c>
    </row>
    <row r="130" spans="1:30" ht="49.5" customHeight="1">
      <c r="A130" s="29">
        <f t="shared" si="0"/>
        <v>117</v>
      </c>
      <c r="B130" s="82">
        <f>'Initial Info Client Demographic'!B130</f>
        <v>0</v>
      </c>
      <c r="C130" s="83">
        <f>'Initial Info Client Demographic'!C130</f>
        <v>0</v>
      </c>
      <c r="D130" s="84"/>
      <c r="E130" s="85"/>
      <c r="F130" s="86"/>
      <c r="G130" s="87"/>
      <c r="H130" s="88"/>
      <c r="I130" s="89"/>
      <c r="J130" s="90"/>
      <c r="K130" s="91"/>
      <c r="L130" s="92">
        <v>0</v>
      </c>
      <c r="M130" s="93">
        <f t="shared" si="1"/>
        <v>0</v>
      </c>
      <c r="N130" s="109"/>
      <c r="O130" s="94">
        <f t="shared" si="2"/>
        <v>0</v>
      </c>
      <c r="P130" s="95"/>
      <c r="R130" s="96">
        <f>'Initial Info Client Demographic'!D130</f>
        <v>0</v>
      </c>
      <c r="T130" s="33">
        <f>'Initial Info Client Demographic'!E130</f>
        <v>0</v>
      </c>
      <c r="U130" s="34">
        <f>'Initial Info Client Demographic'!F130</f>
        <v>0</v>
      </c>
      <c r="V130" s="35">
        <f>'Initial Info Client Demographic'!G130</f>
        <v>0</v>
      </c>
      <c r="W130" s="33">
        <f>'Initial Info Client Demographic'!H130</f>
        <v>0</v>
      </c>
      <c r="X130" s="34">
        <f>'Initial Info Client Demographic'!I130</f>
        <v>0</v>
      </c>
      <c r="Y130" s="35">
        <f>'Initial Info Client Demographic'!E130</f>
        <v>0</v>
      </c>
      <c r="Z130" s="35">
        <f>'Initial Info Client Demographic'!F130</f>
        <v>0</v>
      </c>
      <c r="AA130" s="35">
        <f>'Initial Info Client Demographic'!G130</f>
        <v>0</v>
      </c>
      <c r="AB130" s="35">
        <f>'Initial Info Client Demographic'!H130</f>
        <v>0</v>
      </c>
      <c r="AC130" s="35">
        <f>'Initial Info Client Demographic'!I130</f>
        <v>0</v>
      </c>
      <c r="AD130" s="35">
        <f>'Initial Info Client Demographic'!J130</f>
        <v>0</v>
      </c>
    </row>
    <row r="131" spans="1:30" ht="49.5" customHeight="1">
      <c r="A131" s="29">
        <f t="shared" si="0"/>
        <v>118</v>
      </c>
      <c r="B131" s="97">
        <f>'Initial Info Client Demographic'!B131</f>
        <v>0</v>
      </c>
      <c r="C131" s="98">
        <f>'Initial Info Client Demographic'!C131</f>
        <v>0</v>
      </c>
      <c r="D131" s="99"/>
      <c r="E131" s="100"/>
      <c r="F131" s="101"/>
      <c r="G131" s="87"/>
      <c r="H131" s="88"/>
      <c r="I131" s="102"/>
      <c r="J131" s="103"/>
      <c r="K131" s="104"/>
      <c r="L131" s="105">
        <v>0</v>
      </c>
      <c r="M131" s="93">
        <f t="shared" si="1"/>
        <v>0</v>
      </c>
      <c r="N131" s="110"/>
      <c r="O131" s="106">
        <f t="shared" si="2"/>
        <v>0</v>
      </c>
      <c r="P131" s="95"/>
      <c r="R131" s="96">
        <f>'Initial Info Client Demographic'!D131</f>
        <v>0</v>
      </c>
      <c r="T131" s="33">
        <f>'Initial Info Client Demographic'!E131</f>
        <v>0</v>
      </c>
      <c r="U131" s="34">
        <f>'Initial Info Client Demographic'!F131</f>
        <v>0</v>
      </c>
      <c r="V131" s="35">
        <f>'Initial Info Client Demographic'!G131</f>
        <v>0</v>
      </c>
      <c r="W131" s="33">
        <f>'Initial Info Client Demographic'!H131</f>
        <v>0</v>
      </c>
      <c r="X131" s="34">
        <f>'Initial Info Client Demographic'!I131</f>
        <v>0</v>
      </c>
      <c r="Y131" s="35">
        <f>'Initial Info Client Demographic'!E131</f>
        <v>0</v>
      </c>
      <c r="Z131" s="35">
        <f>'Initial Info Client Demographic'!F131</f>
        <v>0</v>
      </c>
      <c r="AA131" s="35">
        <f>'Initial Info Client Demographic'!G131</f>
        <v>0</v>
      </c>
      <c r="AB131" s="35">
        <f>'Initial Info Client Demographic'!H131</f>
        <v>0</v>
      </c>
      <c r="AC131" s="35">
        <f>'Initial Info Client Demographic'!I131</f>
        <v>0</v>
      </c>
      <c r="AD131" s="35">
        <f>'Initial Info Client Demographic'!J131</f>
        <v>0</v>
      </c>
    </row>
    <row r="132" spans="1:30" ht="49.5" customHeight="1">
      <c r="A132" s="29">
        <f t="shared" si="0"/>
        <v>119</v>
      </c>
      <c r="B132" s="82">
        <f>'Initial Info Client Demographic'!B132</f>
        <v>0</v>
      </c>
      <c r="C132" s="83">
        <f>'Initial Info Client Demographic'!C132</f>
        <v>0</v>
      </c>
      <c r="D132" s="84"/>
      <c r="E132" s="85"/>
      <c r="F132" s="86"/>
      <c r="G132" s="87"/>
      <c r="H132" s="88"/>
      <c r="I132" s="89"/>
      <c r="J132" s="90"/>
      <c r="K132" s="91"/>
      <c r="L132" s="92">
        <v>0</v>
      </c>
      <c r="M132" s="93">
        <f t="shared" si="1"/>
        <v>0</v>
      </c>
      <c r="N132" s="109"/>
      <c r="O132" s="94">
        <f t="shared" si="2"/>
        <v>0</v>
      </c>
      <c r="P132" s="95"/>
      <c r="R132" s="96">
        <f>'Initial Info Client Demographic'!D132</f>
        <v>0</v>
      </c>
      <c r="T132" s="33">
        <f>'Initial Info Client Demographic'!E132</f>
        <v>0</v>
      </c>
      <c r="U132" s="34">
        <f>'Initial Info Client Demographic'!F132</f>
        <v>0</v>
      </c>
      <c r="V132" s="35">
        <f>'Initial Info Client Demographic'!G132</f>
        <v>0</v>
      </c>
      <c r="W132" s="33">
        <f>'Initial Info Client Demographic'!H132</f>
        <v>0</v>
      </c>
      <c r="X132" s="34">
        <f>'Initial Info Client Demographic'!I132</f>
        <v>0</v>
      </c>
      <c r="Y132" s="35">
        <f>'Initial Info Client Demographic'!E132</f>
        <v>0</v>
      </c>
      <c r="Z132" s="35">
        <f>'Initial Info Client Demographic'!F132</f>
        <v>0</v>
      </c>
      <c r="AA132" s="35">
        <f>'Initial Info Client Demographic'!G132</f>
        <v>0</v>
      </c>
      <c r="AB132" s="35">
        <f>'Initial Info Client Demographic'!H132</f>
        <v>0</v>
      </c>
      <c r="AC132" s="35">
        <f>'Initial Info Client Demographic'!I132</f>
        <v>0</v>
      </c>
      <c r="AD132" s="35">
        <f>'Initial Info Client Demographic'!J132</f>
        <v>0</v>
      </c>
    </row>
    <row r="133" spans="1:30" ht="49.5" customHeight="1">
      <c r="A133" s="29">
        <f t="shared" si="0"/>
        <v>120</v>
      </c>
      <c r="B133" s="97">
        <f>'Initial Info Client Demographic'!B133</f>
        <v>0</v>
      </c>
      <c r="C133" s="98">
        <f>'Initial Info Client Demographic'!C133</f>
        <v>0</v>
      </c>
      <c r="D133" s="99"/>
      <c r="E133" s="100"/>
      <c r="F133" s="101"/>
      <c r="G133" s="87"/>
      <c r="H133" s="88"/>
      <c r="I133" s="102"/>
      <c r="J133" s="103"/>
      <c r="K133" s="104"/>
      <c r="L133" s="105">
        <v>0</v>
      </c>
      <c r="M133" s="93">
        <f t="shared" si="1"/>
        <v>0</v>
      </c>
      <c r="N133" s="110"/>
      <c r="O133" s="106">
        <f t="shared" si="2"/>
        <v>0</v>
      </c>
      <c r="P133" s="95"/>
      <c r="R133" s="96">
        <f>'Initial Info Client Demographic'!D133</f>
        <v>0</v>
      </c>
      <c r="T133" s="33">
        <f>'Initial Info Client Demographic'!E133</f>
        <v>0</v>
      </c>
      <c r="U133" s="34">
        <f>'Initial Info Client Demographic'!F133</f>
        <v>0</v>
      </c>
      <c r="V133" s="35">
        <f>'Initial Info Client Demographic'!G133</f>
        <v>0</v>
      </c>
      <c r="W133" s="33">
        <f>'Initial Info Client Demographic'!H133</f>
        <v>0</v>
      </c>
      <c r="X133" s="34">
        <f>'Initial Info Client Demographic'!I133</f>
        <v>0</v>
      </c>
      <c r="Y133" s="35">
        <f>'Initial Info Client Demographic'!E133</f>
        <v>0</v>
      </c>
      <c r="Z133" s="35">
        <f>'Initial Info Client Demographic'!F133</f>
        <v>0</v>
      </c>
      <c r="AA133" s="35">
        <f>'Initial Info Client Demographic'!G133</f>
        <v>0</v>
      </c>
      <c r="AB133" s="35">
        <f>'Initial Info Client Demographic'!H133</f>
        <v>0</v>
      </c>
      <c r="AC133" s="35">
        <f>'Initial Info Client Demographic'!I133</f>
        <v>0</v>
      </c>
      <c r="AD133" s="35">
        <f>'Initial Info Client Demographic'!J133</f>
        <v>0</v>
      </c>
    </row>
    <row r="134" spans="1:30" ht="49.5" customHeight="1">
      <c r="A134" s="29">
        <f t="shared" si="0"/>
        <v>121</v>
      </c>
      <c r="B134" s="82">
        <f>'Initial Info Client Demographic'!B134</f>
        <v>0</v>
      </c>
      <c r="C134" s="83">
        <f>'Initial Info Client Demographic'!C134</f>
        <v>0</v>
      </c>
      <c r="D134" s="84"/>
      <c r="E134" s="85"/>
      <c r="F134" s="86"/>
      <c r="G134" s="87"/>
      <c r="H134" s="88"/>
      <c r="I134" s="89"/>
      <c r="J134" s="90"/>
      <c r="K134" s="91"/>
      <c r="L134" s="92">
        <v>0</v>
      </c>
      <c r="M134" s="93">
        <f t="shared" si="1"/>
        <v>0</v>
      </c>
      <c r="N134" s="109"/>
      <c r="O134" s="94">
        <f t="shared" si="2"/>
        <v>0</v>
      </c>
      <c r="P134" s="95"/>
      <c r="R134" s="96">
        <f>'Initial Info Client Demographic'!D134</f>
        <v>0</v>
      </c>
      <c r="T134" s="33">
        <f>'Initial Info Client Demographic'!E134</f>
        <v>0</v>
      </c>
      <c r="U134" s="34">
        <f>'Initial Info Client Demographic'!F134</f>
        <v>0</v>
      </c>
      <c r="V134" s="35">
        <f>'Initial Info Client Demographic'!G134</f>
        <v>0</v>
      </c>
      <c r="W134" s="33">
        <f>'Initial Info Client Demographic'!H134</f>
        <v>0</v>
      </c>
      <c r="X134" s="34">
        <f>'Initial Info Client Demographic'!I134</f>
        <v>0</v>
      </c>
      <c r="Y134" s="35">
        <f>'Initial Info Client Demographic'!E134</f>
        <v>0</v>
      </c>
      <c r="Z134" s="35">
        <f>'Initial Info Client Demographic'!F134</f>
        <v>0</v>
      </c>
      <c r="AA134" s="35">
        <f>'Initial Info Client Demographic'!G134</f>
        <v>0</v>
      </c>
      <c r="AB134" s="35">
        <f>'Initial Info Client Demographic'!H134</f>
        <v>0</v>
      </c>
      <c r="AC134" s="35">
        <f>'Initial Info Client Demographic'!I134</f>
        <v>0</v>
      </c>
      <c r="AD134" s="35">
        <f>'Initial Info Client Demographic'!J134</f>
        <v>0</v>
      </c>
    </row>
    <row r="135" spans="1:30" ht="49.5" customHeight="1">
      <c r="A135" s="29">
        <f t="shared" si="0"/>
        <v>122</v>
      </c>
      <c r="B135" s="97">
        <f>'Initial Info Client Demographic'!B135</f>
        <v>0</v>
      </c>
      <c r="C135" s="98">
        <f>'Initial Info Client Demographic'!C135</f>
        <v>0</v>
      </c>
      <c r="D135" s="99"/>
      <c r="E135" s="100"/>
      <c r="F135" s="101"/>
      <c r="G135" s="87"/>
      <c r="H135" s="88"/>
      <c r="I135" s="102"/>
      <c r="J135" s="103"/>
      <c r="K135" s="104"/>
      <c r="L135" s="105"/>
      <c r="M135" s="93">
        <f t="shared" si="1"/>
        <v>0</v>
      </c>
      <c r="N135" s="110"/>
      <c r="O135" s="106">
        <f t="shared" si="2"/>
        <v>0</v>
      </c>
      <c r="P135" s="95"/>
      <c r="R135" s="96">
        <f>'Initial Info Client Demographic'!D135</f>
        <v>0</v>
      </c>
      <c r="T135" s="33">
        <f>'Initial Info Client Demographic'!E135</f>
        <v>0</v>
      </c>
      <c r="U135" s="34">
        <f>'Initial Info Client Demographic'!F135</f>
        <v>0</v>
      </c>
      <c r="V135" s="35">
        <f>'Initial Info Client Demographic'!G135</f>
        <v>0</v>
      </c>
      <c r="W135" s="33">
        <f>'Initial Info Client Demographic'!H135</f>
        <v>0</v>
      </c>
      <c r="X135" s="34">
        <f>'Initial Info Client Demographic'!I135</f>
        <v>0</v>
      </c>
      <c r="Y135" s="35">
        <f>'Initial Info Client Demographic'!E135</f>
        <v>0</v>
      </c>
      <c r="Z135" s="35">
        <f>'Initial Info Client Demographic'!F135</f>
        <v>0</v>
      </c>
      <c r="AA135" s="35">
        <f>'Initial Info Client Demographic'!G135</f>
        <v>0</v>
      </c>
      <c r="AB135" s="35">
        <f>'Initial Info Client Demographic'!H135</f>
        <v>0</v>
      </c>
      <c r="AC135" s="35">
        <f>'Initial Info Client Demographic'!I135</f>
        <v>0</v>
      </c>
      <c r="AD135" s="35">
        <f>'Initial Info Client Demographic'!J135</f>
        <v>0</v>
      </c>
    </row>
    <row r="136" spans="1:30" ht="49.5" customHeight="1">
      <c r="A136" s="29">
        <f t="shared" si="0"/>
        <v>123</v>
      </c>
      <c r="B136" s="82">
        <f>'Initial Info Client Demographic'!B136</f>
        <v>0</v>
      </c>
      <c r="C136" s="83">
        <f>'Initial Info Client Demographic'!C136</f>
        <v>0</v>
      </c>
      <c r="D136" s="84"/>
      <c r="E136" s="85"/>
      <c r="F136" s="86"/>
      <c r="G136" s="87"/>
      <c r="H136" s="88"/>
      <c r="I136" s="89"/>
      <c r="J136" s="90"/>
      <c r="K136" s="91"/>
      <c r="L136" s="92"/>
      <c r="M136" s="93">
        <f t="shared" si="1"/>
        <v>0</v>
      </c>
      <c r="N136" s="109"/>
      <c r="O136" s="94">
        <f t="shared" si="2"/>
        <v>0</v>
      </c>
      <c r="P136" s="95"/>
      <c r="R136" s="96">
        <f>'Initial Info Client Demographic'!D136</f>
        <v>0</v>
      </c>
      <c r="T136" s="33">
        <f>'Initial Info Client Demographic'!E136</f>
        <v>0</v>
      </c>
      <c r="U136" s="34">
        <f>'Initial Info Client Demographic'!F136</f>
        <v>0</v>
      </c>
      <c r="V136" s="35">
        <f>'Initial Info Client Demographic'!G136</f>
        <v>0</v>
      </c>
      <c r="W136" s="33">
        <f>'Initial Info Client Demographic'!H136</f>
        <v>0</v>
      </c>
      <c r="X136" s="34">
        <f>'Initial Info Client Demographic'!I136</f>
        <v>0</v>
      </c>
      <c r="Y136" s="35">
        <f>'Initial Info Client Demographic'!E136</f>
        <v>0</v>
      </c>
      <c r="Z136" s="35">
        <f>'Initial Info Client Demographic'!F136</f>
        <v>0</v>
      </c>
      <c r="AA136" s="35">
        <f>'Initial Info Client Demographic'!G136</f>
        <v>0</v>
      </c>
      <c r="AB136" s="35">
        <f>'Initial Info Client Demographic'!H136</f>
        <v>0</v>
      </c>
      <c r="AC136" s="35">
        <f>'Initial Info Client Demographic'!I136</f>
        <v>0</v>
      </c>
      <c r="AD136" s="35">
        <f>'Initial Info Client Demographic'!J136</f>
        <v>0</v>
      </c>
    </row>
    <row r="137" spans="1:30" ht="49.5" customHeight="1">
      <c r="A137" s="29">
        <f t="shared" si="0"/>
        <v>124</v>
      </c>
      <c r="B137" s="97">
        <f>'Initial Info Client Demographic'!B137</f>
        <v>0</v>
      </c>
      <c r="C137" s="98">
        <f>'Initial Info Client Demographic'!C137</f>
        <v>0</v>
      </c>
      <c r="D137" s="99"/>
      <c r="E137" s="100"/>
      <c r="F137" s="101"/>
      <c r="G137" s="87"/>
      <c r="H137" s="88"/>
      <c r="I137" s="102"/>
      <c r="J137" s="103"/>
      <c r="K137" s="104"/>
      <c r="L137" s="105"/>
      <c r="M137" s="93">
        <f t="shared" si="1"/>
        <v>0</v>
      </c>
      <c r="N137" s="110"/>
      <c r="O137" s="106">
        <f t="shared" si="2"/>
        <v>0</v>
      </c>
      <c r="P137" s="95"/>
      <c r="R137" s="96">
        <f>'Initial Info Client Demographic'!D137</f>
        <v>0</v>
      </c>
      <c r="T137" s="33">
        <f>'Initial Info Client Demographic'!E137</f>
        <v>0</v>
      </c>
      <c r="U137" s="34">
        <f>'Initial Info Client Demographic'!F137</f>
        <v>0</v>
      </c>
      <c r="V137" s="35">
        <f>'Initial Info Client Demographic'!G137</f>
        <v>0</v>
      </c>
      <c r="W137" s="33">
        <f>'Initial Info Client Demographic'!H137</f>
        <v>0</v>
      </c>
      <c r="X137" s="34">
        <f>'Initial Info Client Demographic'!I137</f>
        <v>0</v>
      </c>
      <c r="Y137" s="35">
        <f>'Initial Info Client Demographic'!E137</f>
        <v>0</v>
      </c>
      <c r="Z137" s="35">
        <f>'Initial Info Client Demographic'!F137</f>
        <v>0</v>
      </c>
      <c r="AA137" s="35">
        <f>'Initial Info Client Demographic'!G137</f>
        <v>0</v>
      </c>
      <c r="AB137" s="35">
        <f>'Initial Info Client Demographic'!H137</f>
        <v>0</v>
      </c>
      <c r="AC137" s="35">
        <f>'Initial Info Client Demographic'!I137</f>
        <v>0</v>
      </c>
      <c r="AD137" s="35">
        <f>'Initial Info Client Demographic'!J137</f>
        <v>0</v>
      </c>
    </row>
    <row r="138" spans="1:30" ht="49.5" customHeight="1">
      <c r="A138" s="29">
        <f t="shared" si="0"/>
        <v>125</v>
      </c>
      <c r="B138" s="82">
        <f>'Initial Info Client Demographic'!B138</f>
        <v>0</v>
      </c>
      <c r="C138" s="83">
        <f>'Initial Info Client Demographic'!C138</f>
        <v>0</v>
      </c>
      <c r="D138" s="84"/>
      <c r="E138" s="85"/>
      <c r="F138" s="86"/>
      <c r="G138" s="87"/>
      <c r="H138" s="88"/>
      <c r="I138" s="89"/>
      <c r="J138" s="90"/>
      <c r="K138" s="91"/>
      <c r="L138" s="92"/>
      <c r="M138" s="93">
        <f t="shared" si="1"/>
        <v>0</v>
      </c>
      <c r="N138" s="109"/>
      <c r="O138" s="94">
        <f t="shared" si="2"/>
        <v>0</v>
      </c>
      <c r="P138" s="95"/>
      <c r="R138" s="96">
        <f>'Initial Info Client Demographic'!D138</f>
        <v>0</v>
      </c>
      <c r="T138" s="33">
        <f>'Initial Info Client Demographic'!E138</f>
        <v>0</v>
      </c>
      <c r="U138" s="34">
        <f>'Initial Info Client Demographic'!F138</f>
        <v>0</v>
      </c>
      <c r="V138" s="35">
        <f>'Initial Info Client Demographic'!G138</f>
        <v>0</v>
      </c>
      <c r="W138" s="33">
        <f>'Initial Info Client Demographic'!H138</f>
        <v>0</v>
      </c>
      <c r="X138" s="34">
        <f>'Initial Info Client Demographic'!I138</f>
        <v>0</v>
      </c>
      <c r="Y138" s="35">
        <f>'Initial Info Client Demographic'!E138</f>
        <v>0</v>
      </c>
      <c r="Z138" s="35">
        <f>'Initial Info Client Demographic'!F138</f>
        <v>0</v>
      </c>
      <c r="AA138" s="35">
        <f>'Initial Info Client Demographic'!G138</f>
        <v>0</v>
      </c>
      <c r="AB138" s="35">
        <f>'Initial Info Client Demographic'!H138</f>
        <v>0</v>
      </c>
      <c r="AC138" s="35">
        <f>'Initial Info Client Demographic'!I138</f>
        <v>0</v>
      </c>
      <c r="AD138" s="35">
        <f>'Initial Info Client Demographic'!J138</f>
        <v>0</v>
      </c>
    </row>
    <row r="139" spans="1:30" ht="49.5" customHeight="1">
      <c r="A139" s="29">
        <f t="shared" si="0"/>
        <v>126</v>
      </c>
      <c r="B139" s="97">
        <f>'Initial Info Client Demographic'!B139</f>
        <v>0</v>
      </c>
      <c r="C139" s="98">
        <f>'Initial Info Client Demographic'!C139</f>
        <v>0</v>
      </c>
      <c r="D139" s="99"/>
      <c r="E139" s="100"/>
      <c r="F139" s="101"/>
      <c r="G139" s="87"/>
      <c r="H139" s="88"/>
      <c r="I139" s="102"/>
      <c r="J139" s="103"/>
      <c r="K139" s="104"/>
      <c r="L139" s="105"/>
      <c r="M139" s="93">
        <f t="shared" si="1"/>
        <v>0</v>
      </c>
      <c r="N139" s="110"/>
      <c r="O139" s="106">
        <f t="shared" si="2"/>
        <v>0</v>
      </c>
      <c r="P139" s="95"/>
      <c r="R139" s="96">
        <f>'Initial Info Client Demographic'!D139</f>
        <v>0</v>
      </c>
      <c r="T139" s="33">
        <f>'Initial Info Client Demographic'!E139</f>
        <v>0</v>
      </c>
      <c r="U139" s="34">
        <f>'Initial Info Client Demographic'!F139</f>
        <v>0</v>
      </c>
      <c r="V139" s="35">
        <f>'Initial Info Client Demographic'!G139</f>
        <v>0</v>
      </c>
      <c r="W139" s="33">
        <f>'Initial Info Client Demographic'!H139</f>
        <v>0</v>
      </c>
      <c r="X139" s="34">
        <f>'Initial Info Client Demographic'!I139</f>
        <v>0</v>
      </c>
      <c r="Y139" s="35">
        <f>'Initial Info Client Demographic'!E139</f>
        <v>0</v>
      </c>
      <c r="Z139" s="35">
        <f>'Initial Info Client Demographic'!F139</f>
        <v>0</v>
      </c>
      <c r="AA139" s="35">
        <f>'Initial Info Client Demographic'!G139</f>
        <v>0</v>
      </c>
      <c r="AB139" s="35">
        <f>'Initial Info Client Demographic'!H139</f>
        <v>0</v>
      </c>
      <c r="AC139" s="35">
        <f>'Initial Info Client Demographic'!I139</f>
        <v>0</v>
      </c>
      <c r="AD139" s="35">
        <f>'Initial Info Client Demographic'!J139</f>
        <v>0</v>
      </c>
    </row>
    <row r="140" spans="1:30" ht="49.5" customHeight="1">
      <c r="A140" s="29">
        <f t="shared" si="0"/>
        <v>127</v>
      </c>
      <c r="B140" s="82">
        <f>'Initial Info Client Demographic'!B140</f>
        <v>0</v>
      </c>
      <c r="C140" s="83">
        <f>'Initial Info Client Demographic'!C140</f>
        <v>0</v>
      </c>
      <c r="D140" s="84"/>
      <c r="E140" s="85"/>
      <c r="F140" s="86"/>
      <c r="G140" s="87"/>
      <c r="H140" s="88"/>
      <c r="I140" s="89"/>
      <c r="J140" s="90"/>
      <c r="K140" s="91"/>
      <c r="L140" s="92"/>
      <c r="M140" s="93">
        <f t="shared" si="1"/>
        <v>0</v>
      </c>
      <c r="N140" s="109"/>
      <c r="O140" s="94">
        <f t="shared" si="2"/>
        <v>0</v>
      </c>
      <c r="P140" s="95"/>
      <c r="R140" s="96">
        <f>'Initial Info Client Demographic'!D140</f>
        <v>0</v>
      </c>
      <c r="T140" s="33">
        <f>'Initial Info Client Demographic'!E140</f>
        <v>0</v>
      </c>
      <c r="U140" s="34">
        <f>'Initial Info Client Demographic'!F140</f>
        <v>0</v>
      </c>
      <c r="V140" s="35">
        <f>'Initial Info Client Demographic'!G140</f>
        <v>0</v>
      </c>
      <c r="W140" s="33">
        <f>'Initial Info Client Demographic'!H140</f>
        <v>0</v>
      </c>
      <c r="X140" s="34">
        <f>'Initial Info Client Demographic'!I140</f>
        <v>0</v>
      </c>
      <c r="Y140" s="35">
        <f>'Initial Info Client Demographic'!E140</f>
        <v>0</v>
      </c>
      <c r="Z140" s="35">
        <f>'Initial Info Client Demographic'!F140</f>
        <v>0</v>
      </c>
      <c r="AA140" s="35">
        <f>'Initial Info Client Demographic'!G140</f>
        <v>0</v>
      </c>
      <c r="AB140" s="35">
        <f>'Initial Info Client Demographic'!H140</f>
        <v>0</v>
      </c>
      <c r="AC140" s="35">
        <f>'Initial Info Client Demographic'!I140</f>
        <v>0</v>
      </c>
      <c r="AD140" s="35">
        <f>'Initial Info Client Demographic'!J140</f>
        <v>0</v>
      </c>
    </row>
    <row r="141" spans="1:30" ht="49.5" customHeight="1">
      <c r="A141" s="29">
        <f t="shared" si="0"/>
        <v>128</v>
      </c>
      <c r="B141" s="97">
        <f>'Initial Info Client Demographic'!B141</f>
        <v>0</v>
      </c>
      <c r="C141" s="98">
        <f>'Initial Info Client Demographic'!C141</f>
        <v>0</v>
      </c>
      <c r="D141" s="99"/>
      <c r="E141" s="100"/>
      <c r="F141" s="101"/>
      <c r="G141" s="87"/>
      <c r="H141" s="88"/>
      <c r="I141" s="102"/>
      <c r="J141" s="103"/>
      <c r="K141" s="104"/>
      <c r="L141" s="105"/>
      <c r="M141" s="93">
        <f t="shared" si="1"/>
        <v>0</v>
      </c>
      <c r="N141" s="110"/>
      <c r="O141" s="106">
        <f t="shared" si="2"/>
        <v>0</v>
      </c>
      <c r="P141" s="95"/>
      <c r="R141" s="96">
        <f>'Initial Info Client Demographic'!D141</f>
        <v>0</v>
      </c>
      <c r="T141" s="33">
        <f>'Initial Info Client Demographic'!E141</f>
        <v>0</v>
      </c>
      <c r="U141" s="34">
        <f>'Initial Info Client Demographic'!F141</f>
        <v>0</v>
      </c>
      <c r="V141" s="35">
        <f>'Initial Info Client Demographic'!G141</f>
        <v>0</v>
      </c>
      <c r="W141" s="33">
        <f>'Initial Info Client Demographic'!H141</f>
        <v>0</v>
      </c>
      <c r="X141" s="34">
        <f>'Initial Info Client Demographic'!I141</f>
        <v>0</v>
      </c>
      <c r="Y141" s="35">
        <f>'Initial Info Client Demographic'!E141</f>
        <v>0</v>
      </c>
      <c r="Z141" s="35">
        <f>'Initial Info Client Demographic'!F141</f>
        <v>0</v>
      </c>
      <c r="AA141" s="35">
        <f>'Initial Info Client Demographic'!G141</f>
        <v>0</v>
      </c>
      <c r="AB141" s="35">
        <f>'Initial Info Client Demographic'!H141</f>
        <v>0</v>
      </c>
      <c r="AC141" s="35">
        <f>'Initial Info Client Demographic'!I141</f>
        <v>0</v>
      </c>
      <c r="AD141" s="35">
        <f>'Initial Info Client Demographic'!J141</f>
        <v>0</v>
      </c>
    </row>
    <row r="142" spans="1:30" ht="49.5" customHeight="1">
      <c r="A142" s="29">
        <f t="shared" si="0"/>
        <v>129</v>
      </c>
      <c r="B142" s="82">
        <f>'Initial Info Client Demographic'!B142</f>
        <v>0</v>
      </c>
      <c r="C142" s="83">
        <f>'Initial Info Client Demographic'!C142</f>
        <v>0</v>
      </c>
      <c r="D142" s="84"/>
      <c r="E142" s="85"/>
      <c r="F142" s="86"/>
      <c r="G142" s="87"/>
      <c r="H142" s="88"/>
      <c r="I142" s="89"/>
      <c r="J142" s="90"/>
      <c r="K142" s="91"/>
      <c r="L142" s="92"/>
      <c r="M142" s="93">
        <f t="shared" si="1"/>
        <v>0</v>
      </c>
      <c r="N142" s="109"/>
      <c r="O142" s="94">
        <f t="shared" si="2"/>
        <v>0</v>
      </c>
      <c r="P142" s="95"/>
      <c r="R142" s="96">
        <f>'Initial Info Client Demographic'!D142</f>
        <v>0</v>
      </c>
      <c r="T142" s="33">
        <f>'Initial Info Client Demographic'!E142</f>
        <v>0</v>
      </c>
      <c r="U142" s="34">
        <f>'Initial Info Client Demographic'!F142</f>
        <v>0</v>
      </c>
      <c r="V142" s="35">
        <f>'Initial Info Client Demographic'!G142</f>
        <v>0</v>
      </c>
      <c r="W142" s="33">
        <f>'Initial Info Client Demographic'!H142</f>
        <v>0</v>
      </c>
      <c r="X142" s="34">
        <f>'Initial Info Client Demographic'!I142</f>
        <v>0</v>
      </c>
      <c r="Y142" s="35">
        <f>'Initial Info Client Demographic'!E142</f>
        <v>0</v>
      </c>
      <c r="Z142" s="35">
        <f>'Initial Info Client Demographic'!F142</f>
        <v>0</v>
      </c>
      <c r="AA142" s="35">
        <f>'Initial Info Client Demographic'!G142</f>
        <v>0</v>
      </c>
      <c r="AB142" s="35">
        <f>'Initial Info Client Demographic'!H142</f>
        <v>0</v>
      </c>
      <c r="AC142" s="35">
        <f>'Initial Info Client Demographic'!I142</f>
        <v>0</v>
      </c>
      <c r="AD142" s="35">
        <f>'Initial Info Client Demographic'!J142</f>
        <v>0</v>
      </c>
    </row>
    <row r="143" spans="1:30" ht="49.5" customHeight="1">
      <c r="A143" s="29">
        <f t="shared" si="0"/>
        <v>130</v>
      </c>
      <c r="B143" s="97">
        <f>'Initial Info Client Demographic'!B143</f>
        <v>0</v>
      </c>
      <c r="C143" s="98">
        <f>'Initial Info Client Demographic'!C143</f>
        <v>0</v>
      </c>
      <c r="D143" s="99"/>
      <c r="E143" s="100"/>
      <c r="F143" s="101"/>
      <c r="G143" s="87"/>
      <c r="H143" s="88"/>
      <c r="I143" s="102"/>
      <c r="J143" s="103"/>
      <c r="K143" s="104"/>
      <c r="L143" s="105"/>
      <c r="M143" s="93">
        <f t="shared" si="1"/>
        <v>0</v>
      </c>
      <c r="N143" s="110"/>
      <c r="O143" s="106">
        <f t="shared" si="2"/>
        <v>0</v>
      </c>
      <c r="P143" s="95"/>
      <c r="R143" s="96">
        <f>'Initial Info Client Demographic'!D143</f>
        <v>0</v>
      </c>
      <c r="T143" s="33">
        <f>'Initial Info Client Demographic'!E143</f>
        <v>0</v>
      </c>
      <c r="U143" s="34">
        <f>'Initial Info Client Demographic'!F143</f>
        <v>0</v>
      </c>
      <c r="V143" s="35">
        <f>'Initial Info Client Demographic'!G143</f>
        <v>0</v>
      </c>
      <c r="W143" s="33">
        <f>'Initial Info Client Demographic'!H143</f>
        <v>0</v>
      </c>
      <c r="X143" s="34">
        <f>'Initial Info Client Demographic'!I143</f>
        <v>0</v>
      </c>
      <c r="Y143" s="35">
        <f>'Initial Info Client Demographic'!E143</f>
        <v>0</v>
      </c>
      <c r="Z143" s="35">
        <f>'Initial Info Client Demographic'!F143</f>
        <v>0</v>
      </c>
      <c r="AA143" s="35">
        <f>'Initial Info Client Demographic'!G143</f>
        <v>0</v>
      </c>
      <c r="AB143" s="35">
        <f>'Initial Info Client Demographic'!H143</f>
        <v>0</v>
      </c>
      <c r="AC143" s="35">
        <f>'Initial Info Client Demographic'!I143</f>
        <v>0</v>
      </c>
      <c r="AD143" s="35">
        <f>'Initial Info Client Demographic'!J143</f>
        <v>0</v>
      </c>
    </row>
    <row r="144" spans="1:30" ht="49.5" customHeight="1">
      <c r="A144" s="29">
        <f t="shared" si="0"/>
        <v>131</v>
      </c>
      <c r="B144" s="82">
        <f>'Initial Info Client Demographic'!B144</f>
        <v>0</v>
      </c>
      <c r="C144" s="83">
        <f>'Initial Info Client Demographic'!C144</f>
        <v>0</v>
      </c>
      <c r="D144" s="84"/>
      <c r="E144" s="85"/>
      <c r="F144" s="86"/>
      <c r="G144" s="87"/>
      <c r="H144" s="88"/>
      <c r="I144" s="89"/>
      <c r="J144" s="90"/>
      <c r="K144" s="91"/>
      <c r="L144" s="92"/>
      <c r="M144" s="93">
        <f t="shared" si="1"/>
        <v>0</v>
      </c>
      <c r="N144" s="109"/>
      <c r="O144" s="94">
        <f t="shared" si="2"/>
        <v>0</v>
      </c>
      <c r="P144" s="95"/>
      <c r="R144" s="96">
        <f>'Initial Info Client Demographic'!D144</f>
        <v>0</v>
      </c>
      <c r="T144" s="33">
        <f>'Initial Info Client Demographic'!E144</f>
        <v>0</v>
      </c>
      <c r="U144" s="34">
        <f>'Initial Info Client Demographic'!F144</f>
        <v>0</v>
      </c>
      <c r="V144" s="35">
        <f>'Initial Info Client Demographic'!G144</f>
        <v>0</v>
      </c>
      <c r="W144" s="33">
        <f>'Initial Info Client Demographic'!H144</f>
        <v>0</v>
      </c>
      <c r="X144" s="34">
        <f>'Initial Info Client Demographic'!I144</f>
        <v>0</v>
      </c>
      <c r="Y144" s="35">
        <f>'Initial Info Client Demographic'!E144</f>
        <v>0</v>
      </c>
      <c r="Z144" s="35">
        <f>'Initial Info Client Demographic'!F144</f>
        <v>0</v>
      </c>
      <c r="AA144" s="35">
        <f>'Initial Info Client Demographic'!G144</f>
        <v>0</v>
      </c>
      <c r="AB144" s="35">
        <f>'Initial Info Client Demographic'!H144</f>
        <v>0</v>
      </c>
      <c r="AC144" s="35">
        <f>'Initial Info Client Demographic'!I144</f>
        <v>0</v>
      </c>
      <c r="AD144" s="35">
        <f>'Initial Info Client Demographic'!J144</f>
        <v>0</v>
      </c>
    </row>
    <row r="145" spans="1:30" ht="49.5" customHeight="1">
      <c r="A145" s="29">
        <f t="shared" si="0"/>
        <v>132</v>
      </c>
      <c r="B145" s="97">
        <f>'Initial Info Client Demographic'!B145</f>
        <v>0</v>
      </c>
      <c r="C145" s="98">
        <f>'Initial Info Client Demographic'!C145</f>
        <v>0</v>
      </c>
      <c r="D145" s="99"/>
      <c r="E145" s="100"/>
      <c r="F145" s="101"/>
      <c r="G145" s="87"/>
      <c r="H145" s="88"/>
      <c r="I145" s="102"/>
      <c r="J145" s="103"/>
      <c r="K145" s="104"/>
      <c r="L145" s="105"/>
      <c r="M145" s="93">
        <f t="shared" si="1"/>
        <v>0</v>
      </c>
      <c r="N145" s="110"/>
      <c r="O145" s="106">
        <f t="shared" si="2"/>
        <v>0</v>
      </c>
      <c r="P145" s="95"/>
      <c r="R145" s="96">
        <f>'Initial Info Client Demographic'!D145</f>
        <v>0</v>
      </c>
      <c r="T145" s="33">
        <f>'Initial Info Client Demographic'!E145</f>
        <v>0</v>
      </c>
      <c r="U145" s="34">
        <f>'Initial Info Client Demographic'!F145</f>
        <v>0</v>
      </c>
      <c r="V145" s="35">
        <f>'Initial Info Client Demographic'!G145</f>
        <v>0</v>
      </c>
      <c r="W145" s="33">
        <f>'Initial Info Client Demographic'!H145</f>
        <v>0</v>
      </c>
      <c r="X145" s="34">
        <f>'Initial Info Client Demographic'!I145</f>
        <v>0</v>
      </c>
      <c r="Y145" s="35">
        <f>'Initial Info Client Demographic'!E145</f>
        <v>0</v>
      </c>
      <c r="Z145" s="35">
        <f>'Initial Info Client Demographic'!F145</f>
        <v>0</v>
      </c>
      <c r="AA145" s="35">
        <f>'Initial Info Client Demographic'!G145</f>
        <v>0</v>
      </c>
      <c r="AB145" s="35">
        <f>'Initial Info Client Demographic'!H145</f>
        <v>0</v>
      </c>
      <c r="AC145" s="35">
        <f>'Initial Info Client Demographic'!I145</f>
        <v>0</v>
      </c>
      <c r="AD145" s="35">
        <f>'Initial Info Client Demographic'!J145</f>
        <v>0</v>
      </c>
    </row>
    <row r="146" spans="1:30" ht="49.5" customHeight="1">
      <c r="A146" s="29">
        <f t="shared" si="0"/>
        <v>133</v>
      </c>
      <c r="B146" s="82">
        <f>'Initial Info Client Demographic'!B146</f>
        <v>0</v>
      </c>
      <c r="C146" s="83">
        <f>'Initial Info Client Demographic'!C146</f>
        <v>0</v>
      </c>
      <c r="D146" s="84"/>
      <c r="E146" s="85"/>
      <c r="F146" s="86"/>
      <c r="G146" s="87"/>
      <c r="H146" s="88"/>
      <c r="I146" s="89"/>
      <c r="J146" s="90"/>
      <c r="K146" s="91"/>
      <c r="L146" s="92"/>
      <c r="M146" s="93">
        <f t="shared" si="1"/>
        <v>0</v>
      </c>
      <c r="N146" s="109"/>
      <c r="O146" s="94">
        <f t="shared" si="2"/>
        <v>0</v>
      </c>
      <c r="P146" s="95"/>
      <c r="R146" s="96">
        <f>'Initial Info Client Demographic'!D146</f>
        <v>0</v>
      </c>
      <c r="T146" s="33">
        <f>'Initial Info Client Demographic'!E146</f>
        <v>0</v>
      </c>
      <c r="U146" s="34">
        <f>'Initial Info Client Demographic'!F146</f>
        <v>0</v>
      </c>
      <c r="V146" s="35">
        <f>'Initial Info Client Demographic'!G146</f>
        <v>0</v>
      </c>
      <c r="W146" s="33">
        <f>'Initial Info Client Demographic'!H146</f>
        <v>0</v>
      </c>
      <c r="X146" s="34">
        <f>'Initial Info Client Demographic'!I146</f>
        <v>0</v>
      </c>
      <c r="Y146" s="35">
        <f>'Initial Info Client Demographic'!E146</f>
        <v>0</v>
      </c>
      <c r="Z146" s="35">
        <f>'Initial Info Client Demographic'!F146</f>
        <v>0</v>
      </c>
      <c r="AA146" s="35">
        <f>'Initial Info Client Demographic'!G146</f>
        <v>0</v>
      </c>
      <c r="AB146" s="35">
        <f>'Initial Info Client Demographic'!H146</f>
        <v>0</v>
      </c>
      <c r="AC146" s="35">
        <f>'Initial Info Client Demographic'!I146</f>
        <v>0</v>
      </c>
      <c r="AD146" s="35">
        <f>'Initial Info Client Demographic'!J146</f>
        <v>0</v>
      </c>
    </row>
    <row r="147" spans="1:30" ht="49.5" customHeight="1">
      <c r="A147" s="29">
        <f t="shared" si="0"/>
        <v>134</v>
      </c>
      <c r="B147" s="97">
        <f>'Initial Info Client Demographic'!B147</f>
        <v>0</v>
      </c>
      <c r="C147" s="98">
        <f>'Initial Info Client Demographic'!C147</f>
        <v>0</v>
      </c>
      <c r="D147" s="99"/>
      <c r="E147" s="100"/>
      <c r="F147" s="101"/>
      <c r="G147" s="87"/>
      <c r="H147" s="88"/>
      <c r="I147" s="102"/>
      <c r="J147" s="103"/>
      <c r="K147" s="104"/>
      <c r="L147" s="105"/>
      <c r="M147" s="93">
        <f t="shared" si="1"/>
        <v>0</v>
      </c>
      <c r="N147" s="110"/>
      <c r="O147" s="106">
        <f t="shared" si="2"/>
        <v>0</v>
      </c>
      <c r="P147" s="95"/>
      <c r="R147" s="96">
        <f>'Initial Info Client Demographic'!D147</f>
        <v>0</v>
      </c>
      <c r="T147" s="33">
        <f>'Initial Info Client Demographic'!E147</f>
        <v>0</v>
      </c>
      <c r="U147" s="34">
        <f>'Initial Info Client Demographic'!F147</f>
        <v>0</v>
      </c>
      <c r="V147" s="35">
        <f>'Initial Info Client Demographic'!G147</f>
        <v>0</v>
      </c>
      <c r="W147" s="33">
        <f>'Initial Info Client Demographic'!H147</f>
        <v>0</v>
      </c>
      <c r="X147" s="34">
        <f>'Initial Info Client Demographic'!I147</f>
        <v>0</v>
      </c>
      <c r="Y147" s="35">
        <f>'Initial Info Client Demographic'!E147</f>
        <v>0</v>
      </c>
      <c r="Z147" s="35">
        <f>'Initial Info Client Demographic'!F147</f>
        <v>0</v>
      </c>
      <c r="AA147" s="35">
        <f>'Initial Info Client Demographic'!G147</f>
        <v>0</v>
      </c>
      <c r="AB147" s="35">
        <f>'Initial Info Client Demographic'!H147</f>
        <v>0</v>
      </c>
      <c r="AC147" s="35">
        <f>'Initial Info Client Demographic'!I147</f>
        <v>0</v>
      </c>
      <c r="AD147" s="35">
        <f>'Initial Info Client Demographic'!J147</f>
        <v>0</v>
      </c>
    </row>
    <row r="148" spans="1:30" ht="49.5" customHeight="1">
      <c r="A148" s="29">
        <f t="shared" si="0"/>
        <v>135</v>
      </c>
      <c r="B148" s="82">
        <f>'Initial Info Client Demographic'!B148</f>
        <v>0</v>
      </c>
      <c r="C148" s="83">
        <f>'Initial Info Client Demographic'!C148</f>
        <v>0</v>
      </c>
      <c r="D148" s="84"/>
      <c r="E148" s="85"/>
      <c r="F148" s="86"/>
      <c r="G148" s="87"/>
      <c r="H148" s="88"/>
      <c r="I148" s="89"/>
      <c r="J148" s="90"/>
      <c r="K148" s="91"/>
      <c r="L148" s="92"/>
      <c r="M148" s="93">
        <f t="shared" si="1"/>
        <v>0</v>
      </c>
      <c r="N148" s="109"/>
      <c r="O148" s="94">
        <f t="shared" si="2"/>
        <v>0</v>
      </c>
      <c r="P148" s="95"/>
      <c r="R148" s="96">
        <f>'Initial Info Client Demographic'!D148</f>
        <v>0</v>
      </c>
      <c r="T148" s="33">
        <f>'Initial Info Client Demographic'!E148</f>
        <v>0</v>
      </c>
      <c r="U148" s="34">
        <f>'Initial Info Client Demographic'!F148</f>
        <v>0</v>
      </c>
      <c r="V148" s="35">
        <f>'Initial Info Client Demographic'!G148</f>
        <v>0</v>
      </c>
      <c r="W148" s="33">
        <f>'Initial Info Client Demographic'!H148</f>
        <v>0</v>
      </c>
      <c r="X148" s="34">
        <f>'Initial Info Client Demographic'!I148</f>
        <v>0</v>
      </c>
      <c r="Y148" s="35">
        <f>'Initial Info Client Demographic'!E148</f>
        <v>0</v>
      </c>
      <c r="Z148" s="35">
        <f>'Initial Info Client Demographic'!F148</f>
        <v>0</v>
      </c>
      <c r="AA148" s="35">
        <f>'Initial Info Client Demographic'!G148</f>
        <v>0</v>
      </c>
      <c r="AB148" s="35">
        <f>'Initial Info Client Demographic'!H148</f>
        <v>0</v>
      </c>
      <c r="AC148" s="35">
        <f>'Initial Info Client Demographic'!I148</f>
        <v>0</v>
      </c>
      <c r="AD148" s="35">
        <f>'Initial Info Client Demographic'!J148</f>
        <v>0</v>
      </c>
    </row>
    <row r="149" spans="1:30" ht="49.5" customHeight="1">
      <c r="A149" s="29">
        <f t="shared" si="0"/>
        <v>136</v>
      </c>
      <c r="B149" s="97">
        <f>'Initial Info Client Demographic'!B149</f>
        <v>0</v>
      </c>
      <c r="C149" s="98">
        <f>'Initial Info Client Demographic'!C149</f>
        <v>0</v>
      </c>
      <c r="D149" s="99"/>
      <c r="E149" s="100"/>
      <c r="F149" s="101"/>
      <c r="G149" s="87"/>
      <c r="H149" s="88"/>
      <c r="I149" s="102"/>
      <c r="J149" s="103"/>
      <c r="K149" s="104"/>
      <c r="L149" s="105"/>
      <c r="M149" s="93">
        <f t="shared" si="1"/>
        <v>0</v>
      </c>
      <c r="N149" s="110"/>
      <c r="O149" s="106">
        <f t="shared" si="2"/>
        <v>0</v>
      </c>
      <c r="P149" s="95"/>
      <c r="R149" s="96">
        <f>'Initial Info Client Demographic'!D149</f>
        <v>0</v>
      </c>
      <c r="T149" s="33">
        <f>'Initial Info Client Demographic'!E149</f>
        <v>0</v>
      </c>
      <c r="U149" s="34">
        <f>'Initial Info Client Demographic'!F149</f>
        <v>0</v>
      </c>
      <c r="V149" s="35">
        <f>'Initial Info Client Demographic'!G149</f>
        <v>0</v>
      </c>
      <c r="W149" s="33">
        <f>'Initial Info Client Demographic'!H149</f>
        <v>0</v>
      </c>
      <c r="X149" s="34">
        <f>'Initial Info Client Demographic'!I149</f>
        <v>0</v>
      </c>
      <c r="Y149" s="35">
        <f>'Initial Info Client Demographic'!E149</f>
        <v>0</v>
      </c>
      <c r="Z149" s="35">
        <f>'Initial Info Client Demographic'!F149</f>
        <v>0</v>
      </c>
      <c r="AA149" s="35">
        <f>'Initial Info Client Demographic'!G149</f>
        <v>0</v>
      </c>
      <c r="AB149" s="35">
        <f>'Initial Info Client Demographic'!H149</f>
        <v>0</v>
      </c>
      <c r="AC149" s="35">
        <f>'Initial Info Client Demographic'!I149</f>
        <v>0</v>
      </c>
      <c r="AD149" s="35">
        <f>'Initial Info Client Demographic'!J149</f>
        <v>0</v>
      </c>
    </row>
    <row r="150" spans="1:30" ht="49.5" customHeight="1">
      <c r="A150" s="29">
        <f t="shared" si="0"/>
        <v>137</v>
      </c>
      <c r="B150" s="82">
        <f>'Initial Info Client Demographic'!B150</f>
        <v>0</v>
      </c>
      <c r="C150" s="83">
        <f>'Initial Info Client Demographic'!C150</f>
        <v>0</v>
      </c>
      <c r="D150" s="84"/>
      <c r="E150" s="85"/>
      <c r="F150" s="86"/>
      <c r="G150" s="87"/>
      <c r="H150" s="88"/>
      <c r="I150" s="89"/>
      <c r="J150" s="90"/>
      <c r="K150" s="91"/>
      <c r="L150" s="92"/>
      <c r="M150" s="93">
        <f t="shared" si="1"/>
        <v>0</v>
      </c>
      <c r="N150" s="109"/>
      <c r="O150" s="94">
        <f t="shared" si="2"/>
        <v>0</v>
      </c>
      <c r="P150" s="95"/>
      <c r="R150" s="96">
        <f>'Initial Info Client Demographic'!D150</f>
        <v>0</v>
      </c>
      <c r="T150" s="33">
        <f>'Initial Info Client Demographic'!E150</f>
        <v>0</v>
      </c>
      <c r="U150" s="34">
        <f>'Initial Info Client Demographic'!F150</f>
        <v>0</v>
      </c>
      <c r="V150" s="35">
        <f>'Initial Info Client Demographic'!G150</f>
        <v>0</v>
      </c>
      <c r="W150" s="33">
        <f>'Initial Info Client Demographic'!H150</f>
        <v>0</v>
      </c>
      <c r="X150" s="34">
        <f>'Initial Info Client Demographic'!I150</f>
        <v>0</v>
      </c>
      <c r="Y150" s="35">
        <f>'Initial Info Client Demographic'!E150</f>
        <v>0</v>
      </c>
      <c r="Z150" s="35">
        <f>'Initial Info Client Demographic'!F150</f>
        <v>0</v>
      </c>
      <c r="AA150" s="35">
        <f>'Initial Info Client Demographic'!G150</f>
        <v>0</v>
      </c>
      <c r="AB150" s="35">
        <f>'Initial Info Client Demographic'!H150</f>
        <v>0</v>
      </c>
      <c r="AC150" s="35">
        <f>'Initial Info Client Demographic'!I150</f>
        <v>0</v>
      </c>
      <c r="AD150" s="35">
        <f>'Initial Info Client Demographic'!J150</f>
        <v>0</v>
      </c>
    </row>
    <row r="151" spans="1:30" ht="49.5" customHeight="1">
      <c r="A151" s="29">
        <f t="shared" si="0"/>
        <v>138</v>
      </c>
      <c r="B151" s="97">
        <f>'Initial Info Client Demographic'!B151</f>
        <v>0</v>
      </c>
      <c r="C151" s="98">
        <f>'Initial Info Client Demographic'!C151</f>
        <v>0</v>
      </c>
      <c r="D151" s="99"/>
      <c r="E151" s="100"/>
      <c r="F151" s="101"/>
      <c r="G151" s="87"/>
      <c r="H151" s="88"/>
      <c r="I151" s="102"/>
      <c r="J151" s="103"/>
      <c r="K151" s="104"/>
      <c r="L151" s="105"/>
      <c r="M151" s="93">
        <f t="shared" si="1"/>
        <v>0</v>
      </c>
      <c r="N151" s="110"/>
      <c r="O151" s="106">
        <f t="shared" si="2"/>
        <v>0</v>
      </c>
      <c r="P151" s="95"/>
      <c r="R151" s="96">
        <f>'Initial Info Client Demographic'!D151</f>
        <v>0</v>
      </c>
      <c r="T151" s="33">
        <f>'Initial Info Client Demographic'!E151</f>
        <v>0</v>
      </c>
      <c r="U151" s="34">
        <f>'Initial Info Client Demographic'!F151</f>
        <v>0</v>
      </c>
      <c r="V151" s="35">
        <f>'Initial Info Client Demographic'!G151</f>
        <v>0</v>
      </c>
      <c r="W151" s="33">
        <f>'Initial Info Client Demographic'!H151</f>
        <v>0</v>
      </c>
      <c r="X151" s="34">
        <f>'Initial Info Client Demographic'!I151</f>
        <v>0</v>
      </c>
      <c r="Y151" s="35">
        <f>'Initial Info Client Demographic'!E151</f>
        <v>0</v>
      </c>
      <c r="Z151" s="35">
        <f>'Initial Info Client Demographic'!F151</f>
        <v>0</v>
      </c>
      <c r="AA151" s="35">
        <f>'Initial Info Client Demographic'!G151</f>
        <v>0</v>
      </c>
      <c r="AB151" s="35">
        <f>'Initial Info Client Demographic'!H151</f>
        <v>0</v>
      </c>
      <c r="AC151" s="35">
        <f>'Initial Info Client Demographic'!I151</f>
        <v>0</v>
      </c>
      <c r="AD151" s="35">
        <f>'Initial Info Client Demographic'!J151</f>
        <v>0</v>
      </c>
    </row>
    <row r="152" spans="1:30" ht="49.5" customHeight="1">
      <c r="A152" s="29">
        <f t="shared" si="0"/>
        <v>139</v>
      </c>
      <c r="B152" s="82">
        <f>'Initial Info Client Demographic'!B152</f>
        <v>0</v>
      </c>
      <c r="C152" s="83">
        <f>'Initial Info Client Demographic'!C152</f>
        <v>0</v>
      </c>
      <c r="D152" s="84"/>
      <c r="E152" s="85"/>
      <c r="F152" s="86"/>
      <c r="G152" s="87"/>
      <c r="H152" s="88"/>
      <c r="I152" s="89"/>
      <c r="J152" s="90"/>
      <c r="K152" s="91"/>
      <c r="L152" s="92"/>
      <c r="M152" s="93">
        <f t="shared" si="1"/>
        <v>0</v>
      </c>
      <c r="N152" s="109"/>
      <c r="O152" s="94">
        <f t="shared" si="2"/>
        <v>0</v>
      </c>
      <c r="P152" s="95"/>
      <c r="R152" s="96">
        <f>'Initial Info Client Demographic'!D152</f>
        <v>0</v>
      </c>
      <c r="T152" s="33">
        <f>'Initial Info Client Demographic'!E152</f>
        <v>0</v>
      </c>
      <c r="U152" s="34">
        <f>'Initial Info Client Demographic'!F152</f>
        <v>0</v>
      </c>
      <c r="V152" s="35">
        <f>'Initial Info Client Demographic'!G152</f>
        <v>0</v>
      </c>
      <c r="W152" s="33">
        <f>'Initial Info Client Demographic'!H152</f>
        <v>0</v>
      </c>
      <c r="X152" s="34">
        <f>'Initial Info Client Demographic'!I152</f>
        <v>0</v>
      </c>
      <c r="Y152" s="35">
        <f>'Initial Info Client Demographic'!E152</f>
        <v>0</v>
      </c>
      <c r="Z152" s="35">
        <f>'Initial Info Client Demographic'!F152</f>
        <v>0</v>
      </c>
      <c r="AA152" s="35">
        <f>'Initial Info Client Demographic'!G152</f>
        <v>0</v>
      </c>
      <c r="AB152" s="35">
        <f>'Initial Info Client Demographic'!H152</f>
        <v>0</v>
      </c>
      <c r="AC152" s="35">
        <f>'Initial Info Client Demographic'!I152</f>
        <v>0</v>
      </c>
      <c r="AD152" s="35">
        <f>'Initial Info Client Demographic'!J152</f>
        <v>0</v>
      </c>
    </row>
    <row r="153" spans="1:30" ht="49.5" customHeight="1">
      <c r="A153" s="29">
        <f t="shared" si="0"/>
        <v>140</v>
      </c>
      <c r="B153" s="97">
        <f>'Initial Info Client Demographic'!B153</f>
        <v>0</v>
      </c>
      <c r="C153" s="98">
        <f>'Initial Info Client Demographic'!C153</f>
        <v>0</v>
      </c>
      <c r="D153" s="99"/>
      <c r="E153" s="100"/>
      <c r="F153" s="101"/>
      <c r="G153" s="87"/>
      <c r="H153" s="88"/>
      <c r="I153" s="102"/>
      <c r="J153" s="103"/>
      <c r="K153" s="104"/>
      <c r="L153" s="105"/>
      <c r="M153" s="93">
        <f t="shared" si="1"/>
        <v>0</v>
      </c>
      <c r="N153" s="110"/>
      <c r="O153" s="106">
        <f t="shared" si="2"/>
        <v>0</v>
      </c>
      <c r="P153" s="95"/>
      <c r="R153" s="96">
        <f>'Initial Info Client Demographic'!D153</f>
        <v>0</v>
      </c>
      <c r="T153" s="33">
        <f>'Initial Info Client Demographic'!E153</f>
        <v>0</v>
      </c>
      <c r="U153" s="34">
        <f>'Initial Info Client Demographic'!F153</f>
        <v>0</v>
      </c>
      <c r="V153" s="35">
        <f>'Initial Info Client Demographic'!G153</f>
        <v>0</v>
      </c>
      <c r="W153" s="33">
        <f>'Initial Info Client Demographic'!H153</f>
        <v>0</v>
      </c>
      <c r="X153" s="34">
        <f>'Initial Info Client Demographic'!I153</f>
        <v>0</v>
      </c>
      <c r="Y153" s="35">
        <f>'Initial Info Client Demographic'!E153</f>
        <v>0</v>
      </c>
      <c r="Z153" s="35">
        <f>'Initial Info Client Demographic'!F153</f>
        <v>0</v>
      </c>
      <c r="AA153" s="35">
        <f>'Initial Info Client Demographic'!G153</f>
        <v>0</v>
      </c>
      <c r="AB153" s="35">
        <f>'Initial Info Client Demographic'!H153</f>
        <v>0</v>
      </c>
      <c r="AC153" s="35">
        <f>'Initial Info Client Demographic'!I153</f>
        <v>0</v>
      </c>
      <c r="AD153" s="35">
        <f>'Initial Info Client Demographic'!J153</f>
        <v>0</v>
      </c>
    </row>
    <row r="154" spans="1:30" ht="49.5" customHeight="1">
      <c r="A154" s="29">
        <f t="shared" si="0"/>
        <v>141</v>
      </c>
      <c r="B154" s="82">
        <f>'Initial Info Client Demographic'!B154</f>
        <v>0</v>
      </c>
      <c r="C154" s="83">
        <f>'Initial Info Client Demographic'!C154</f>
        <v>0</v>
      </c>
      <c r="D154" s="84"/>
      <c r="E154" s="85"/>
      <c r="F154" s="86"/>
      <c r="G154" s="87"/>
      <c r="H154" s="88"/>
      <c r="I154" s="89"/>
      <c r="J154" s="90"/>
      <c r="K154" s="91"/>
      <c r="L154" s="92"/>
      <c r="M154" s="93">
        <f t="shared" si="1"/>
        <v>0</v>
      </c>
      <c r="N154" s="109"/>
      <c r="O154" s="94">
        <f t="shared" si="2"/>
        <v>0</v>
      </c>
      <c r="P154" s="95"/>
      <c r="R154" s="96">
        <f>'Initial Info Client Demographic'!D154</f>
        <v>0</v>
      </c>
      <c r="T154" s="33">
        <f>'Initial Info Client Demographic'!E154</f>
        <v>0</v>
      </c>
      <c r="U154" s="34">
        <f>'Initial Info Client Demographic'!F154</f>
        <v>0</v>
      </c>
      <c r="V154" s="35">
        <f>'Initial Info Client Demographic'!G154</f>
        <v>0</v>
      </c>
      <c r="W154" s="33">
        <f>'Initial Info Client Demographic'!H154</f>
        <v>0</v>
      </c>
      <c r="X154" s="34">
        <f>'Initial Info Client Demographic'!I154</f>
        <v>0</v>
      </c>
      <c r="Y154" s="35">
        <f>'Initial Info Client Demographic'!E154</f>
        <v>0</v>
      </c>
      <c r="Z154" s="35">
        <f>'Initial Info Client Demographic'!F154</f>
        <v>0</v>
      </c>
      <c r="AA154" s="35">
        <f>'Initial Info Client Demographic'!G154</f>
        <v>0</v>
      </c>
      <c r="AB154" s="35">
        <f>'Initial Info Client Demographic'!H154</f>
        <v>0</v>
      </c>
      <c r="AC154" s="35">
        <f>'Initial Info Client Demographic'!I154</f>
        <v>0</v>
      </c>
      <c r="AD154" s="35">
        <f>'Initial Info Client Demographic'!J154</f>
        <v>0</v>
      </c>
    </row>
    <row r="155" spans="1:30" ht="49.5" customHeight="1">
      <c r="A155" s="29">
        <f t="shared" si="0"/>
        <v>142</v>
      </c>
      <c r="B155" s="97">
        <f>'Initial Info Client Demographic'!B155</f>
        <v>0</v>
      </c>
      <c r="C155" s="98">
        <f>'Initial Info Client Demographic'!C155</f>
        <v>0</v>
      </c>
      <c r="D155" s="99"/>
      <c r="E155" s="100"/>
      <c r="F155" s="101"/>
      <c r="G155" s="87"/>
      <c r="H155" s="88"/>
      <c r="I155" s="102"/>
      <c r="J155" s="103"/>
      <c r="K155" s="104"/>
      <c r="L155" s="105"/>
      <c r="M155" s="93">
        <f t="shared" si="1"/>
        <v>0</v>
      </c>
      <c r="N155" s="110"/>
      <c r="O155" s="106">
        <f t="shared" si="2"/>
        <v>0</v>
      </c>
      <c r="P155" s="95"/>
      <c r="R155" s="96">
        <f>'Initial Info Client Demographic'!D155</f>
        <v>0</v>
      </c>
      <c r="T155" s="33">
        <f>'Initial Info Client Demographic'!E155</f>
        <v>0</v>
      </c>
      <c r="U155" s="34">
        <f>'Initial Info Client Demographic'!F155</f>
        <v>0</v>
      </c>
      <c r="V155" s="35">
        <f>'Initial Info Client Demographic'!G155</f>
        <v>0</v>
      </c>
      <c r="W155" s="33">
        <f>'Initial Info Client Demographic'!H155</f>
        <v>0</v>
      </c>
      <c r="X155" s="34">
        <f>'Initial Info Client Demographic'!I155</f>
        <v>0</v>
      </c>
      <c r="Y155" s="35">
        <f>'Initial Info Client Demographic'!E155</f>
        <v>0</v>
      </c>
      <c r="Z155" s="35">
        <f>'Initial Info Client Demographic'!F155</f>
        <v>0</v>
      </c>
      <c r="AA155" s="35">
        <f>'Initial Info Client Demographic'!G155</f>
        <v>0</v>
      </c>
      <c r="AB155" s="35">
        <f>'Initial Info Client Demographic'!H155</f>
        <v>0</v>
      </c>
      <c r="AC155" s="35">
        <f>'Initial Info Client Demographic'!I155</f>
        <v>0</v>
      </c>
      <c r="AD155" s="35">
        <f>'Initial Info Client Demographic'!J155</f>
        <v>0</v>
      </c>
    </row>
    <row r="156" spans="1:30" ht="49.5" customHeight="1">
      <c r="A156" s="29">
        <f t="shared" si="0"/>
        <v>143</v>
      </c>
      <c r="B156" s="82">
        <f>'Initial Info Client Demographic'!B156</f>
        <v>0</v>
      </c>
      <c r="C156" s="83">
        <f>'Initial Info Client Demographic'!C156</f>
        <v>0</v>
      </c>
      <c r="D156" s="84"/>
      <c r="E156" s="85"/>
      <c r="F156" s="86"/>
      <c r="G156" s="87"/>
      <c r="H156" s="88"/>
      <c r="I156" s="89"/>
      <c r="J156" s="90"/>
      <c r="K156" s="91"/>
      <c r="L156" s="92"/>
      <c r="M156" s="93">
        <f t="shared" si="1"/>
        <v>0</v>
      </c>
      <c r="N156" s="109"/>
      <c r="O156" s="94">
        <f t="shared" si="2"/>
        <v>0</v>
      </c>
      <c r="P156" s="95"/>
      <c r="R156" s="96">
        <f>'Initial Info Client Demographic'!D156</f>
        <v>0</v>
      </c>
      <c r="T156" s="33">
        <f>'Initial Info Client Demographic'!E156</f>
        <v>0</v>
      </c>
      <c r="U156" s="34">
        <f>'Initial Info Client Demographic'!F156</f>
        <v>0</v>
      </c>
      <c r="V156" s="35">
        <f>'Initial Info Client Demographic'!G156</f>
        <v>0</v>
      </c>
      <c r="W156" s="33">
        <f>'Initial Info Client Demographic'!H156</f>
        <v>0</v>
      </c>
      <c r="X156" s="34">
        <f>'Initial Info Client Demographic'!I156</f>
        <v>0</v>
      </c>
      <c r="Y156" s="35">
        <f>'Initial Info Client Demographic'!E156</f>
        <v>0</v>
      </c>
      <c r="Z156" s="35">
        <f>'Initial Info Client Demographic'!F156</f>
        <v>0</v>
      </c>
      <c r="AA156" s="35">
        <f>'Initial Info Client Demographic'!G156</f>
        <v>0</v>
      </c>
      <c r="AB156" s="35">
        <f>'Initial Info Client Demographic'!H156</f>
        <v>0</v>
      </c>
      <c r="AC156" s="35">
        <f>'Initial Info Client Demographic'!I156</f>
        <v>0</v>
      </c>
      <c r="AD156" s="35">
        <f>'Initial Info Client Demographic'!J156</f>
        <v>0</v>
      </c>
    </row>
    <row r="157" spans="1:30" ht="49.5" customHeight="1">
      <c r="A157" s="29">
        <f t="shared" si="0"/>
        <v>144</v>
      </c>
      <c r="B157" s="97">
        <f>'Initial Info Client Demographic'!B157</f>
        <v>0</v>
      </c>
      <c r="C157" s="98">
        <f>'Initial Info Client Demographic'!C157</f>
        <v>0</v>
      </c>
      <c r="D157" s="99"/>
      <c r="E157" s="100"/>
      <c r="F157" s="101"/>
      <c r="G157" s="87"/>
      <c r="H157" s="88"/>
      <c r="I157" s="102"/>
      <c r="J157" s="103"/>
      <c r="K157" s="104"/>
      <c r="L157" s="105"/>
      <c r="M157" s="93">
        <f t="shared" si="1"/>
        <v>0</v>
      </c>
      <c r="N157" s="110"/>
      <c r="O157" s="106">
        <f t="shared" si="2"/>
        <v>0</v>
      </c>
      <c r="P157" s="95"/>
      <c r="R157" s="96">
        <f>'Initial Info Client Demographic'!D157</f>
        <v>0</v>
      </c>
      <c r="T157" s="33">
        <f>'Initial Info Client Demographic'!E157</f>
        <v>0</v>
      </c>
      <c r="U157" s="34">
        <f>'Initial Info Client Demographic'!F157</f>
        <v>0</v>
      </c>
      <c r="V157" s="35">
        <f>'Initial Info Client Demographic'!G157</f>
        <v>0</v>
      </c>
      <c r="W157" s="33">
        <f>'Initial Info Client Demographic'!H157</f>
        <v>0</v>
      </c>
      <c r="X157" s="34">
        <f>'Initial Info Client Demographic'!I157</f>
        <v>0</v>
      </c>
      <c r="Y157" s="35">
        <f>'Initial Info Client Demographic'!E157</f>
        <v>0</v>
      </c>
      <c r="Z157" s="35">
        <f>'Initial Info Client Demographic'!F157</f>
        <v>0</v>
      </c>
      <c r="AA157" s="35">
        <f>'Initial Info Client Demographic'!G157</f>
        <v>0</v>
      </c>
      <c r="AB157" s="35">
        <f>'Initial Info Client Demographic'!H157</f>
        <v>0</v>
      </c>
      <c r="AC157" s="35">
        <f>'Initial Info Client Demographic'!I157</f>
        <v>0</v>
      </c>
      <c r="AD157" s="35">
        <f>'Initial Info Client Demographic'!J157</f>
        <v>0</v>
      </c>
    </row>
    <row r="158" spans="1:30" ht="49.5" customHeight="1">
      <c r="A158" s="29">
        <f t="shared" si="0"/>
        <v>145</v>
      </c>
      <c r="B158" s="82">
        <f>'Initial Info Client Demographic'!B158</f>
        <v>0</v>
      </c>
      <c r="C158" s="83">
        <f>'Initial Info Client Demographic'!C158</f>
        <v>0</v>
      </c>
      <c r="D158" s="84"/>
      <c r="E158" s="85"/>
      <c r="F158" s="86"/>
      <c r="G158" s="87"/>
      <c r="H158" s="88"/>
      <c r="I158" s="89"/>
      <c r="J158" s="90"/>
      <c r="K158" s="91"/>
      <c r="L158" s="92"/>
      <c r="M158" s="93">
        <f t="shared" si="1"/>
        <v>0</v>
      </c>
      <c r="N158" s="109"/>
      <c r="O158" s="94">
        <f t="shared" si="2"/>
        <v>0</v>
      </c>
      <c r="P158" s="95"/>
      <c r="R158" s="96">
        <f>'Initial Info Client Demographic'!D158</f>
        <v>0</v>
      </c>
      <c r="T158" s="33">
        <f>'Initial Info Client Demographic'!E158</f>
        <v>0</v>
      </c>
      <c r="U158" s="34">
        <f>'Initial Info Client Demographic'!F158</f>
        <v>0</v>
      </c>
      <c r="V158" s="35">
        <f>'Initial Info Client Demographic'!G158</f>
        <v>0</v>
      </c>
      <c r="W158" s="33">
        <f>'Initial Info Client Demographic'!H158</f>
        <v>0</v>
      </c>
      <c r="X158" s="34">
        <f>'Initial Info Client Demographic'!I158</f>
        <v>0</v>
      </c>
      <c r="Y158" s="35">
        <f>'Initial Info Client Demographic'!E158</f>
        <v>0</v>
      </c>
      <c r="Z158" s="35">
        <f>'Initial Info Client Demographic'!F158</f>
        <v>0</v>
      </c>
      <c r="AA158" s="35">
        <f>'Initial Info Client Demographic'!G158</f>
        <v>0</v>
      </c>
      <c r="AB158" s="35">
        <f>'Initial Info Client Demographic'!H158</f>
        <v>0</v>
      </c>
      <c r="AC158" s="35">
        <f>'Initial Info Client Demographic'!I158</f>
        <v>0</v>
      </c>
      <c r="AD158" s="35">
        <f>'Initial Info Client Demographic'!J158</f>
        <v>0</v>
      </c>
    </row>
    <row r="159" spans="1:30" ht="49.5" customHeight="1">
      <c r="A159" s="29">
        <f t="shared" si="0"/>
        <v>146</v>
      </c>
      <c r="B159" s="97">
        <f>'Initial Info Client Demographic'!B159</f>
        <v>0</v>
      </c>
      <c r="C159" s="98">
        <f>'Initial Info Client Demographic'!C159</f>
        <v>0</v>
      </c>
      <c r="D159" s="99"/>
      <c r="E159" s="100"/>
      <c r="F159" s="101"/>
      <c r="G159" s="87"/>
      <c r="H159" s="88"/>
      <c r="I159" s="102"/>
      <c r="J159" s="103"/>
      <c r="K159" s="104"/>
      <c r="L159" s="105"/>
      <c r="M159" s="93">
        <f t="shared" si="1"/>
        <v>0</v>
      </c>
      <c r="N159" s="110"/>
      <c r="O159" s="106">
        <f t="shared" si="2"/>
        <v>0</v>
      </c>
      <c r="P159" s="95"/>
      <c r="R159" s="96">
        <f>'Initial Info Client Demographic'!D159</f>
        <v>0</v>
      </c>
      <c r="T159" s="33">
        <f>'Initial Info Client Demographic'!E159</f>
        <v>0</v>
      </c>
      <c r="U159" s="34">
        <f>'Initial Info Client Demographic'!F159</f>
        <v>0</v>
      </c>
      <c r="V159" s="35">
        <f>'Initial Info Client Demographic'!G159</f>
        <v>0</v>
      </c>
      <c r="W159" s="33">
        <f>'Initial Info Client Demographic'!H159</f>
        <v>0</v>
      </c>
      <c r="X159" s="34">
        <f>'Initial Info Client Demographic'!I159</f>
        <v>0</v>
      </c>
      <c r="Y159" s="35">
        <f>'Initial Info Client Demographic'!E159</f>
        <v>0</v>
      </c>
      <c r="Z159" s="35">
        <f>'Initial Info Client Demographic'!F159</f>
        <v>0</v>
      </c>
      <c r="AA159" s="35">
        <f>'Initial Info Client Demographic'!G159</f>
        <v>0</v>
      </c>
      <c r="AB159" s="35">
        <f>'Initial Info Client Demographic'!H159</f>
        <v>0</v>
      </c>
      <c r="AC159" s="35">
        <f>'Initial Info Client Demographic'!I159</f>
        <v>0</v>
      </c>
      <c r="AD159" s="35">
        <f>'Initial Info Client Demographic'!J159</f>
        <v>0</v>
      </c>
    </row>
    <row r="160" spans="1:30" ht="49.5" customHeight="1">
      <c r="A160" s="29">
        <f t="shared" si="0"/>
        <v>147</v>
      </c>
      <c r="B160" s="82">
        <f>'Initial Info Client Demographic'!B160</f>
        <v>0</v>
      </c>
      <c r="C160" s="83">
        <f>'Initial Info Client Demographic'!C160</f>
        <v>0</v>
      </c>
      <c r="D160" s="84"/>
      <c r="E160" s="85"/>
      <c r="F160" s="86"/>
      <c r="G160" s="87"/>
      <c r="H160" s="88"/>
      <c r="I160" s="89"/>
      <c r="J160" s="90"/>
      <c r="K160" s="91"/>
      <c r="L160" s="92"/>
      <c r="M160" s="93">
        <f t="shared" si="1"/>
        <v>0</v>
      </c>
      <c r="N160" s="109"/>
      <c r="O160" s="94">
        <f t="shared" si="2"/>
        <v>0</v>
      </c>
      <c r="P160" s="95"/>
      <c r="R160" s="96">
        <f>'Initial Info Client Demographic'!D160</f>
        <v>0</v>
      </c>
      <c r="T160" s="33">
        <f>'Initial Info Client Demographic'!E160</f>
        <v>0</v>
      </c>
      <c r="U160" s="34">
        <f>'Initial Info Client Demographic'!F160</f>
        <v>0</v>
      </c>
      <c r="V160" s="35">
        <f>'Initial Info Client Demographic'!G160</f>
        <v>0</v>
      </c>
      <c r="W160" s="33">
        <f>'Initial Info Client Demographic'!H160</f>
        <v>0</v>
      </c>
      <c r="X160" s="34">
        <f>'Initial Info Client Demographic'!I160</f>
        <v>0</v>
      </c>
      <c r="Y160" s="35">
        <f>'Initial Info Client Demographic'!E160</f>
        <v>0</v>
      </c>
      <c r="Z160" s="35">
        <f>'Initial Info Client Demographic'!F160</f>
        <v>0</v>
      </c>
      <c r="AA160" s="35">
        <f>'Initial Info Client Demographic'!G160</f>
        <v>0</v>
      </c>
      <c r="AB160" s="35">
        <f>'Initial Info Client Demographic'!H160</f>
        <v>0</v>
      </c>
      <c r="AC160" s="35">
        <f>'Initial Info Client Demographic'!I160</f>
        <v>0</v>
      </c>
      <c r="AD160" s="35">
        <f>'Initial Info Client Demographic'!J160</f>
        <v>0</v>
      </c>
    </row>
    <row r="161" spans="1:30" ht="49.5" customHeight="1">
      <c r="A161" s="29">
        <f t="shared" si="0"/>
        <v>148</v>
      </c>
      <c r="B161" s="97">
        <f>'Initial Info Client Demographic'!B161</f>
        <v>0</v>
      </c>
      <c r="C161" s="98">
        <f>'Initial Info Client Demographic'!C161</f>
        <v>0</v>
      </c>
      <c r="D161" s="99"/>
      <c r="E161" s="100"/>
      <c r="F161" s="101"/>
      <c r="G161" s="87"/>
      <c r="H161" s="88"/>
      <c r="I161" s="102"/>
      <c r="J161" s="103"/>
      <c r="K161" s="104"/>
      <c r="L161" s="105"/>
      <c r="M161" s="93">
        <f t="shared" si="1"/>
        <v>0</v>
      </c>
      <c r="N161" s="110"/>
      <c r="O161" s="106">
        <f t="shared" si="2"/>
        <v>0</v>
      </c>
      <c r="P161" s="95"/>
      <c r="R161" s="96">
        <f>'Initial Info Client Demographic'!D161</f>
        <v>0</v>
      </c>
      <c r="T161" s="33">
        <f>'Initial Info Client Demographic'!E161</f>
        <v>0</v>
      </c>
      <c r="U161" s="34">
        <f>'Initial Info Client Demographic'!F161</f>
        <v>0</v>
      </c>
      <c r="V161" s="35">
        <f>'Initial Info Client Demographic'!G161</f>
        <v>0</v>
      </c>
      <c r="W161" s="33">
        <f>'Initial Info Client Demographic'!H161</f>
        <v>0</v>
      </c>
      <c r="X161" s="34">
        <f>'Initial Info Client Demographic'!I161</f>
        <v>0</v>
      </c>
      <c r="Y161" s="35">
        <f>'Initial Info Client Demographic'!E161</f>
        <v>0</v>
      </c>
      <c r="Z161" s="35">
        <f>'Initial Info Client Demographic'!F161</f>
        <v>0</v>
      </c>
      <c r="AA161" s="35">
        <f>'Initial Info Client Demographic'!G161</f>
        <v>0</v>
      </c>
      <c r="AB161" s="35">
        <f>'Initial Info Client Demographic'!H161</f>
        <v>0</v>
      </c>
      <c r="AC161" s="35">
        <f>'Initial Info Client Demographic'!I161</f>
        <v>0</v>
      </c>
      <c r="AD161" s="35">
        <f>'Initial Info Client Demographic'!J161</f>
        <v>0</v>
      </c>
    </row>
    <row r="162" spans="1:30" ht="49.5" customHeight="1">
      <c r="A162" s="29">
        <f t="shared" si="0"/>
        <v>149</v>
      </c>
      <c r="B162" s="82">
        <f>'Initial Info Client Demographic'!B162</f>
        <v>0</v>
      </c>
      <c r="C162" s="83">
        <f>'Initial Info Client Demographic'!C162</f>
        <v>0</v>
      </c>
      <c r="D162" s="84"/>
      <c r="E162" s="85"/>
      <c r="F162" s="86"/>
      <c r="G162" s="87"/>
      <c r="H162" s="88"/>
      <c r="I162" s="89"/>
      <c r="J162" s="90"/>
      <c r="K162" s="91"/>
      <c r="L162" s="92"/>
      <c r="M162" s="93">
        <f t="shared" si="1"/>
        <v>0</v>
      </c>
      <c r="N162" s="109"/>
      <c r="O162" s="94">
        <f t="shared" si="2"/>
        <v>0</v>
      </c>
      <c r="P162" s="95"/>
      <c r="R162" s="96">
        <f>'Initial Info Client Demographic'!D162</f>
        <v>0</v>
      </c>
      <c r="T162" s="33">
        <f>'Initial Info Client Demographic'!E162</f>
        <v>0</v>
      </c>
      <c r="U162" s="34">
        <f>'Initial Info Client Demographic'!F162</f>
        <v>0</v>
      </c>
      <c r="V162" s="35">
        <f>'Initial Info Client Demographic'!G162</f>
        <v>0</v>
      </c>
      <c r="W162" s="33">
        <f>'Initial Info Client Demographic'!H162</f>
        <v>0</v>
      </c>
      <c r="X162" s="34">
        <f>'Initial Info Client Demographic'!I162</f>
        <v>0</v>
      </c>
      <c r="Y162" s="35">
        <f>'Initial Info Client Demographic'!E162</f>
        <v>0</v>
      </c>
      <c r="Z162" s="35">
        <f>'Initial Info Client Demographic'!F162</f>
        <v>0</v>
      </c>
      <c r="AA162" s="35">
        <f>'Initial Info Client Demographic'!G162</f>
        <v>0</v>
      </c>
      <c r="AB162" s="35">
        <f>'Initial Info Client Demographic'!H162</f>
        <v>0</v>
      </c>
      <c r="AC162" s="35">
        <f>'Initial Info Client Demographic'!I162</f>
        <v>0</v>
      </c>
      <c r="AD162" s="35">
        <f>'Initial Info Client Demographic'!J162</f>
        <v>0</v>
      </c>
    </row>
    <row r="163" spans="1:30" ht="49.5" customHeight="1">
      <c r="A163" s="29">
        <f t="shared" si="0"/>
        <v>150</v>
      </c>
      <c r="B163" s="97">
        <f>'Initial Info Client Demographic'!B163</f>
        <v>0</v>
      </c>
      <c r="C163" s="98">
        <f>'Initial Info Client Demographic'!C163</f>
        <v>0</v>
      </c>
      <c r="D163" s="99"/>
      <c r="E163" s="100"/>
      <c r="F163" s="101"/>
      <c r="G163" s="87"/>
      <c r="H163" s="88"/>
      <c r="I163" s="102"/>
      <c r="J163" s="103"/>
      <c r="K163" s="104"/>
      <c r="L163" s="105"/>
      <c r="M163" s="93">
        <f t="shared" si="1"/>
        <v>0</v>
      </c>
      <c r="N163" s="110"/>
      <c r="O163" s="106">
        <f t="shared" si="2"/>
        <v>0</v>
      </c>
      <c r="P163" s="95"/>
      <c r="R163" s="96">
        <f>'Initial Info Client Demographic'!D163</f>
        <v>0</v>
      </c>
      <c r="T163" s="33">
        <f>'Initial Info Client Demographic'!E163</f>
        <v>0</v>
      </c>
      <c r="U163" s="34">
        <f>'Initial Info Client Demographic'!F163</f>
        <v>0</v>
      </c>
      <c r="V163" s="35">
        <f>'Initial Info Client Demographic'!G163</f>
        <v>0</v>
      </c>
      <c r="W163" s="33">
        <f>'Initial Info Client Demographic'!H163</f>
        <v>0</v>
      </c>
      <c r="X163" s="34">
        <f>'Initial Info Client Demographic'!I163</f>
        <v>0</v>
      </c>
      <c r="Y163" s="35">
        <f>'Initial Info Client Demographic'!E163</f>
        <v>0</v>
      </c>
      <c r="Z163" s="35">
        <f>'Initial Info Client Demographic'!F163</f>
        <v>0</v>
      </c>
      <c r="AA163" s="35">
        <f>'Initial Info Client Demographic'!G163</f>
        <v>0</v>
      </c>
      <c r="AB163" s="35">
        <f>'Initial Info Client Demographic'!H163</f>
        <v>0</v>
      </c>
      <c r="AC163" s="35">
        <f>'Initial Info Client Demographic'!I163</f>
        <v>0</v>
      </c>
      <c r="AD163" s="35">
        <f>'Initial Info Client Demographic'!J163</f>
        <v>0</v>
      </c>
    </row>
    <row r="164" spans="1:30" ht="49.5" customHeight="1">
      <c r="A164" s="29">
        <f t="shared" si="0"/>
        <v>151</v>
      </c>
      <c r="B164" s="82">
        <f>'Initial Info Client Demographic'!B164</f>
        <v>0</v>
      </c>
      <c r="C164" s="83">
        <f>'Initial Info Client Demographic'!C164</f>
        <v>0</v>
      </c>
      <c r="D164" s="84"/>
      <c r="E164" s="85"/>
      <c r="F164" s="86"/>
      <c r="G164" s="87"/>
      <c r="H164" s="88"/>
      <c r="I164" s="89"/>
      <c r="J164" s="90"/>
      <c r="K164" s="91"/>
      <c r="L164" s="92"/>
      <c r="M164" s="93">
        <f t="shared" si="1"/>
        <v>0</v>
      </c>
      <c r="N164" s="109"/>
      <c r="O164" s="94">
        <f t="shared" si="2"/>
        <v>0</v>
      </c>
      <c r="P164" s="95"/>
      <c r="R164" s="96">
        <f>'Initial Info Client Demographic'!D164</f>
        <v>0</v>
      </c>
      <c r="T164" s="33">
        <f>'Initial Info Client Demographic'!E164</f>
        <v>0</v>
      </c>
      <c r="U164" s="34">
        <f>'Initial Info Client Demographic'!F164</f>
        <v>0</v>
      </c>
      <c r="V164" s="35">
        <f>'Initial Info Client Demographic'!G164</f>
        <v>0</v>
      </c>
      <c r="W164" s="33">
        <f>'Initial Info Client Demographic'!H164</f>
        <v>0</v>
      </c>
      <c r="X164" s="34">
        <f>'Initial Info Client Demographic'!I164</f>
        <v>0</v>
      </c>
      <c r="Y164" s="35">
        <f>'Initial Info Client Demographic'!E164</f>
        <v>0</v>
      </c>
      <c r="Z164" s="35">
        <f>'Initial Info Client Demographic'!F164</f>
        <v>0</v>
      </c>
      <c r="AA164" s="35">
        <f>'Initial Info Client Demographic'!G164</f>
        <v>0</v>
      </c>
      <c r="AB164" s="35">
        <f>'Initial Info Client Demographic'!H164</f>
        <v>0</v>
      </c>
      <c r="AC164" s="35">
        <f>'Initial Info Client Demographic'!I164</f>
        <v>0</v>
      </c>
      <c r="AD164" s="35">
        <f>'Initial Info Client Demographic'!J164</f>
        <v>0</v>
      </c>
    </row>
    <row r="165" spans="1:30" ht="49.5" customHeight="1">
      <c r="A165" s="29">
        <f t="shared" si="0"/>
        <v>152</v>
      </c>
      <c r="B165" s="97">
        <f>'Initial Info Client Demographic'!B165</f>
        <v>0</v>
      </c>
      <c r="C165" s="98">
        <f>'Initial Info Client Demographic'!C165</f>
        <v>0</v>
      </c>
      <c r="D165" s="99"/>
      <c r="E165" s="100"/>
      <c r="F165" s="101"/>
      <c r="G165" s="87"/>
      <c r="H165" s="88"/>
      <c r="I165" s="102"/>
      <c r="J165" s="103"/>
      <c r="K165" s="104"/>
      <c r="L165" s="105"/>
      <c r="M165" s="93">
        <f t="shared" si="1"/>
        <v>0</v>
      </c>
      <c r="N165" s="110"/>
      <c r="O165" s="106">
        <f t="shared" si="2"/>
        <v>0</v>
      </c>
      <c r="P165" s="95"/>
      <c r="R165" s="96">
        <f>'Initial Info Client Demographic'!D165</f>
        <v>0</v>
      </c>
      <c r="T165" s="33">
        <f>'Initial Info Client Demographic'!E165</f>
        <v>0</v>
      </c>
      <c r="U165" s="34">
        <f>'Initial Info Client Demographic'!F165</f>
        <v>0</v>
      </c>
      <c r="V165" s="35">
        <f>'Initial Info Client Demographic'!G165</f>
        <v>0</v>
      </c>
      <c r="W165" s="33">
        <f>'Initial Info Client Demographic'!H165</f>
        <v>0</v>
      </c>
      <c r="X165" s="34">
        <f>'Initial Info Client Demographic'!I165</f>
        <v>0</v>
      </c>
      <c r="Y165" s="35">
        <f>'Initial Info Client Demographic'!E165</f>
        <v>0</v>
      </c>
      <c r="Z165" s="35">
        <f>'Initial Info Client Demographic'!F165</f>
        <v>0</v>
      </c>
      <c r="AA165" s="35">
        <f>'Initial Info Client Demographic'!G165</f>
        <v>0</v>
      </c>
      <c r="AB165" s="35">
        <f>'Initial Info Client Demographic'!H165</f>
        <v>0</v>
      </c>
      <c r="AC165" s="35">
        <f>'Initial Info Client Demographic'!I165</f>
        <v>0</v>
      </c>
      <c r="AD165" s="35">
        <f>'Initial Info Client Demographic'!J165</f>
        <v>0</v>
      </c>
    </row>
    <row r="166" spans="1:30" ht="49.5" customHeight="1">
      <c r="A166" s="29">
        <f t="shared" si="0"/>
        <v>153</v>
      </c>
      <c r="B166" s="82">
        <f>'Initial Info Client Demographic'!B166</f>
        <v>0</v>
      </c>
      <c r="C166" s="83">
        <f>'Initial Info Client Demographic'!C166</f>
        <v>0</v>
      </c>
      <c r="D166" s="84"/>
      <c r="E166" s="85"/>
      <c r="F166" s="86"/>
      <c r="G166" s="87"/>
      <c r="H166" s="88"/>
      <c r="I166" s="89"/>
      <c r="J166" s="90"/>
      <c r="K166" s="91"/>
      <c r="L166" s="92"/>
      <c r="M166" s="93">
        <f t="shared" si="1"/>
        <v>0</v>
      </c>
      <c r="N166" s="109"/>
      <c r="O166" s="94">
        <f t="shared" si="2"/>
        <v>0</v>
      </c>
      <c r="P166" s="95"/>
      <c r="R166" s="96">
        <f>'Initial Info Client Demographic'!D166</f>
        <v>0</v>
      </c>
      <c r="T166" s="33">
        <f>'Initial Info Client Demographic'!E166</f>
        <v>0</v>
      </c>
      <c r="U166" s="34">
        <f>'Initial Info Client Demographic'!F166</f>
        <v>0</v>
      </c>
      <c r="V166" s="35">
        <f>'Initial Info Client Demographic'!G166</f>
        <v>0</v>
      </c>
      <c r="W166" s="33">
        <f>'Initial Info Client Demographic'!H166</f>
        <v>0</v>
      </c>
      <c r="X166" s="34">
        <f>'Initial Info Client Demographic'!I166</f>
        <v>0</v>
      </c>
      <c r="Y166" s="35">
        <f>'Initial Info Client Demographic'!E166</f>
        <v>0</v>
      </c>
      <c r="Z166" s="35">
        <f>'Initial Info Client Demographic'!F166</f>
        <v>0</v>
      </c>
      <c r="AA166" s="35">
        <f>'Initial Info Client Demographic'!G166</f>
        <v>0</v>
      </c>
      <c r="AB166" s="35">
        <f>'Initial Info Client Demographic'!H166</f>
        <v>0</v>
      </c>
      <c r="AC166" s="35">
        <f>'Initial Info Client Demographic'!I166</f>
        <v>0</v>
      </c>
      <c r="AD166" s="35">
        <f>'Initial Info Client Demographic'!J166</f>
        <v>0</v>
      </c>
    </row>
    <row r="167" spans="1:30" ht="49.5" customHeight="1">
      <c r="A167" s="29">
        <f t="shared" si="0"/>
        <v>154</v>
      </c>
      <c r="B167" s="97">
        <f>'Initial Info Client Demographic'!B167</f>
        <v>0</v>
      </c>
      <c r="C167" s="98">
        <f>'Initial Info Client Demographic'!C167</f>
        <v>0</v>
      </c>
      <c r="D167" s="99"/>
      <c r="E167" s="100"/>
      <c r="F167" s="101"/>
      <c r="G167" s="87"/>
      <c r="H167" s="88"/>
      <c r="I167" s="102"/>
      <c r="J167" s="103"/>
      <c r="K167" s="104"/>
      <c r="L167" s="105"/>
      <c r="M167" s="93">
        <f t="shared" si="1"/>
        <v>0</v>
      </c>
      <c r="N167" s="110"/>
      <c r="O167" s="106">
        <f t="shared" si="2"/>
        <v>0</v>
      </c>
      <c r="P167" s="95"/>
      <c r="R167" s="96">
        <f>'Initial Info Client Demographic'!D167</f>
        <v>0</v>
      </c>
      <c r="T167" s="33">
        <f>'Initial Info Client Demographic'!E167</f>
        <v>0</v>
      </c>
      <c r="U167" s="34">
        <f>'Initial Info Client Demographic'!F167</f>
        <v>0</v>
      </c>
      <c r="V167" s="35">
        <f>'Initial Info Client Demographic'!G167</f>
        <v>0</v>
      </c>
      <c r="W167" s="33">
        <f>'Initial Info Client Demographic'!H167</f>
        <v>0</v>
      </c>
      <c r="X167" s="34">
        <f>'Initial Info Client Demographic'!I167</f>
        <v>0</v>
      </c>
      <c r="Y167" s="35">
        <f>'Initial Info Client Demographic'!E167</f>
        <v>0</v>
      </c>
      <c r="Z167" s="35">
        <f>'Initial Info Client Demographic'!F167</f>
        <v>0</v>
      </c>
      <c r="AA167" s="35">
        <f>'Initial Info Client Demographic'!G167</f>
        <v>0</v>
      </c>
      <c r="AB167" s="35">
        <f>'Initial Info Client Demographic'!H167</f>
        <v>0</v>
      </c>
      <c r="AC167" s="35">
        <f>'Initial Info Client Demographic'!I167</f>
        <v>0</v>
      </c>
      <c r="AD167" s="35">
        <f>'Initial Info Client Demographic'!J167</f>
        <v>0</v>
      </c>
    </row>
    <row r="168" spans="1:30" ht="49.5" customHeight="1">
      <c r="A168" s="29">
        <f t="shared" si="0"/>
        <v>155</v>
      </c>
      <c r="B168" s="82">
        <f>'Initial Info Client Demographic'!B168</f>
        <v>0</v>
      </c>
      <c r="C168" s="83">
        <f>'Initial Info Client Demographic'!C168</f>
        <v>0</v>
      </c>
      <c r="D168" s="84"/>
      <c r="E168" s="85"/>
      <c r="F168" s="86"/>
      <c r="G168" s="87"/>
      <c r="H168" s="88"/>
      <c r="I168" s="89"/>
      <c r="J168" s="90"/>
      <c r="K168" s="91"/>
      <c r="L168" s="92"/>
      <c r="M168" s="93">
        <f t="shared" si="1"/>
        <v>0</v>
      </c>
      <c r="N168" s="109"/>
      <c r="O168" s="94">
        <f t="shared" si="2"/>
        <v>0</v>
      </c>
      <c r="P168" s="95"/>
      <c r="R168" s="96">
        <f>'Initial Info Client Demographic'!D168</f>
        <v>0</v>
      </c>
      <c r="T168" s="33">
        <f>'Initial Info Client Demographic'!E168</f>
        <v>0</v>
      </c>
      <c r="U168" s="34">
        <f>'Initial Info Client Demographic'!F168</f>
        <v>0</v>
      </c>
      <c r="V168" s="35">
        <f>'Initial Info Client Demographic'!G168</f>
        <v>0</v>
      </c>
      <c r="W168" s="33">
        <f>'Initial Info Client Demographic'!H168</f>
        <v>0</v>
      </c>
      <c r="X168" s="34">
        <f>'Initial Info Client Demographic'!I168</f>
        <v>0</v>
      </c>
      <c r="Y168" s="35">
        <f>'Initial Info Client Demographic'!E168</f>
        <v>0</v>
      </c>
      <c r="Z168" s="35">
        <f>'Initial Info Client Demographic'!F168</f>
        <v>0</v>
      </c>
      <c r="AA168" s="35">
        <f>'Initial Info Client Demographic'!G168</f>
        <v>0</v>
      </c>
      <c r="AB168" s="35">
        <f>'Initial Info Client Demographic'!H168</f>
        <v>0</v>
      </c>
      <c r="AC168" s="35">
        <f>'Initial Info Client Demographic'!I168</f>
        <v>0</v>
      </c>
      <c r="AD168" s="35">
        <f>'Initial Info Client Demographic'!J168</f>
        <v>0</v>
      </c>
    </row>
    <row r="169" spans="1:30" ht="49.5" customHeight="1">
      <c r="A169" s="29">
        <f t="shared" si="0"/>
        <v>156</v>
      </c>
      <c r="B169" s="97">
        <f>'Initial Info Client Demographic'!B169</f>
        <v>0</v>
      </c>
      <c r="C169" s="98">
        <f>'Initial Info Client Demographic'!C169</f>
        <v>0</v>
      </c>
      <c r="D169" s="99"/>
      <c r="E169" s="100"/>
      <c r="F169" s="101"/>
      <c r="G169" s="87"/>
      <c r="H169" s="88"/>
      <c r="I169" s="102"/>
      <c r="J169" s="103"/>
      <c r="K169" s="104"/>
      <c r="L169" s="105"/>
      <c r="M169" s="93">
        <f t="shared" si="1"/>
        <v>0</v>
      </c>
      <c r="N169" s="110"/>
      <c r="O169" s="106">
        <f t="shared" si="2"/>
        <v>0</v>
      </c>
      <c r="P169" s="95"/>
      <c r="R169" s="96">
        <f>'Initial Info Client Demographic'!D169</f>
        <v>0</v>
      </c>
      <c r="T169" s="33">
        <f>'Initial Info Client Demographic'!E169</f>
        <v>0</v>
      </c>
      <c r="U169" s="34">
        <f>'Initial Info Client Demographic'!F169</f>
        <v>0</v>
      </c>
      <c r="V169" s="35">
        <f>'Initial Info Client Demographic'!G169</f>
        <v>0</v>
      </c>
      <c r="W169" s="33">
        <f>'Initial Info Client Demographic'!H169</f>
        <v>0</v>
      </c>
      <c r="X169" s="34">
        <f>'Initial Info Client Demographic'!I169</f>
        <v>0</v>
      </c>
      <c r="Y169" s="35">
        <f>'Initial Info Client Demographic'!E169</f>
        <v>0</v>
      </c>
      <c r="Z169" s="35">
        <f>'Initial Info Client Demographic'!F169</f>
        <v>0</v>
      </c>
      <c r="AA169" s="35">
        <f>'Initial Info Client Demographic'!G169</f>
        <v>0</v>
      </c>
      <c r="AB169" s="35">
        <f>'Initial Info Client Demographic'!H169</f>
        <v>0</v>
      </c>
      <c r="AC169" s="35">
        <f>'Initial Info Client Demographic'!I169</f>
        <v>0</v>
      </c>
      <c r="AD169" s="35">
        <f>'Initial Info Client Demographic'!J169</f>
        <v>0</v>
      </c>
    </row>
    <row r="170" spans="1:30" ht="49.5" customHeight="1">
      <c r="A170" s="29">
        <f t="shared" si="0"/>
        <v>157</v>
      </c>
      <c r="B170" s="82">
        <f>'Initial Info Client Demographic'!B170</f>
        <v>0</v>
      </c>
      <c r="C170" s="83">
        <f>'Initial Info Client Demographic'!C170</f>
        <v>0</v>
      </c>
      <c r="D170" s="84"/>
      <c r="E170" s="85"/>
      <c r="F170" s="86"/>
      <c r="G170" s="87"/>
      <c r="H170" s="88"/>
      <c r="I170" s="89"/>
      <c r="J170" s="90"/>
      <c r="K170" s="91"/>
      <c r="L170" s="92"/>
      <c r="M170" s="93">
        <f t="shared" si="1"/>
        <v>0</v>
      </c>
      <c r="N170" s="109"/>
      <c r="O170" s="94">
        <f t="shared" si="2"/>
        <v>0</v>
      </c>
      <c r="P170" s="95"/>
      <c r="R170" s="96">
        <f>'Initial Info Client Demographic'!D170</f>
        <v>0</v>
      </c>
      <c r="T170" s="33">
        <f>'Initial Info Client Demographic'!E170</f>
        <v>0</v>
      </c>
      <c r="U170" s="34">
        <f>'Initial Info Client Demographic'!F170</f>
        <v>0</v>
      </c>
      <c r="V170" s="35">
        <f>'Initial Info Client Demographic'!G170</f>
        <v>0</v>
      </c>
      <c r="W170" s="33">
        <f>'Initial Info Client Demographic'!H170</f>
        <v>0</v>
      </c>
      <c r="X170" s="34">
        <f>'Initial Info Client Demographic'!I170</f>
        <v>0</v>
      </c>
      <c r="Y170" s="35">
        <f>'Initial Info Client Demographic'!E170</f>
        <v>0</v>
      </c>
      <c r="Z170" s="35">
        <f>'Initial Info Client Demographic'!F170</f>
        <v>0</v>
      </c>
      <c r="AA170" s="35">
        <f>'Initial Info Client Demographic'!G170</f>
        <v>0</v>
      </c>
      <c r="AB170" s="35">
        <f>'Initial Info Client Demographic'!H170</f>
        <v>0</v>
      </c>
      <c r="AC170" s="35">
        <f>'Initial Info Client Demographic'!I170</f>
        <v>0</v>
      </c>
      <c r="AD170" s="35">
        <f>'Initial Info Client Demographic'!J170</f>
        <v>0</v>
      </c>
    </row>
    <row r="171" spans="1:30" ht="49.5" customHeight="1">
      <c r="A171" s="29">
        <f t="shared" si="0"/>
        <v>158</v>
      </c>
      <c r="B171" s="97">
        <f>'Initial Info Client Demographic'!B171</f>
        <v>0</v>
      </c>
      <c r="C171" s="98">
        <f>'Initial Info Client Demographic'!C171</f>
        <v>0</v>
      </c>
      <c r="D171" s="99"/>
      <c r="E171" s="100"/>
      <c r="F171" s="101"/>
      <c r="G171" s="87"/>
      <c r="H171" s="88"/>
      <c r="I171" s="102"/>
      <c r="J171" s="103"/>
      <c r="K171" s="104"/>
      <c r="L171" s="105"/>
      <c r="M171" s="93">
        <f t="shared" si="1"/>
        <v>0</v>
      </c>
      <c r="N171" s="110"/>
      <c r="O171" s="106">
        <f t="shared" si="2"/>
        <v>0</v>
      </c>
      <c r="P171" s="95"/>
      <c r="R171" s="96">
        <f>'Initial Info Client Demographic'!D171</f>
        <v>0</v>
      </c>
      <c r="T171" s="33">
        <f>'Initial Info Client Demographic'!E171</f>
        <v>0</v>
      </c>
      <c r="U171" s="34">
        <f>'Initial Info Client Demographic'!F171</f>
        <v>0</v>
      </c>
      <c r="V171" s="35">
        <f>'Initial Info Client Demographic'!G171</f>
        <v>0</v>
      </c>
      <c r="W171" s="33">
        <f>'Initial Info Client Demographic'!H171</f>
        <v>0</v>
      </c>
      <c r="X171" s="34">
        <f>'Initial Info Client Demographic'!I171</f>
        <v>0</v>
      </c>
      <c r="Y171" s="35">
        <f>'Initial Info Client Demographic'!E171</f>
        <v>0</v>
      </c>
      <c r="Z171" s="35">
        <f>'Initial Info Client Demographic'!F171</f>
        <v>0</v>
      </c>
      <c r="AA171" s="35">
        <f>'Initial Info Client Demographic'!G171</f>
        <v>0</v>
      </c>
      <c r="AB171" s="35">
        <f>'Initial Info Client Demographic'!H171</f>
        <v>0</v>
      </c>
      <c r="AC171" s="35">
        <f>'Initial Info Client Demographic'!I171</f>
        <v>0</v>
      </c>
      <c r="AD171" s="35">
        <f>'Initial Info Client Demographic'!J171</f>
        <v>0</v>
      </c>
    </row>
    <row r="172" spans="1:30" ht="49.5" customHeight="1">
      <c r="A172" s="29">
        <f t="shared" si="0"/>
        <v>159</v>
      </c>
      <c r="B172" s="82">
        <f>'Initial Info Client Demographic'!B172</f>
        <v>0</v>
      </c>
      <c r="C172" s="83">
        <f>'Initial Info Client Demographic'!C172</f>
        <v>0</v>
      </c>
      <c r="D172" s="84"/>
      <c r="E172" s="85"/>
      <c r="F172" s="86"/>
      <c r="G172" s="87"/>
      <c r="H172" s="88"/>
      <c r="I172" s="89"/>
      <c r="J172" s="90"/>
      <c r="K172" s="91"/>
      <c r="L172" s="92"/>
      <c r="M172" s="93">
        <f t="shared" si="1"/>
        <v>0</v>
      </c>
      <c r="N172" s="109"/>
      <c r="O172" s="94">
        <f t="shared" si="2"/>
        <v>0</v>
      </c>
      <c r="P172" s="95"/>
      <c r="R172" s="96">
        <f>'Initial Info Client Demographic'!D172</f>
        <v>0</v>
      </c>
      <c r="T172" s="33">
        <f>'Initial Info Client Demographic'!E172</f>
        <v>0</v>
      </c>
      <c r="U172" s="34">
        <f>'Initial Info Client Demographic'!F172</f>
        <v>0</v>
      </c>
      <c r="V172" s="35">
        <f>'Initial Info Client Demographic'!G172</f>
        <v>0</v>
      </c>
      <c r="W172" s="33">
        <f>'Initial Info Client Demographic'!H172</f>
        <v>0</v>
      </c>
      <c r="X172" s="34">
        <f>'Initial Info Client Demographic'!I172</f>
        <v>0</v>
      </c>
      <c r="Y172" s="35">
        <f>'Initial Info Client Demographic'!E172</f>
        <v>0</v>
      </c>
      <c r="Z172" s="35">
        <f>'Initial Info Client Demographic'!F172</f>
        <v>0</v>
      </c>
      <c r="AA172" s="35">
        <f>'Initial Info Client Demographic'!G172</f>
        <v>0</v>
      </c>
      <c r="AB172" s="35">
        <f>'Initial Info Client Demographic'!H172</f>
        <v>0</v>
      </c>
      <c r="AC172" s="35">
        <f>'Initial Info Client Demographic'!I172</f>
        <v>0</v>
      </c>
      <c r="AD172" s="35">
        <f>'Initial Info Client Demographic'!J172</f>
        <v>0</v>
      </c>
    </row>
    <row r="173" spans="1:30" ht="49.5" customHeight="1">
      <c r="A173" s="29">
        <f t="shared" si="0"/>
        <v>160</v>
      </c>
      <c r="B173" s="97">
        <f>'Initial Info Client Demographic'!B173</f>
        <v>0</v>
      </c>
      <c r="C173" s="98">
        <f>'Initial Info Client Demographic'!C173</f>
        <v>0</v>
      </c>
      <c r="D173" s="99"/>
      <c r="E173" s="100"/>
      <c r="F173" s="101"/>
      <c r="G173" s="87"/>
      <c r="H173" s="88"/>
      <c r="I173" s="102"/>
      <c r="J173" s="103"/>
      <c r="K173" s="104"/>
      <c r="L173" s="105"/>
      <c r="M173" s="93">
        <f t="shared" si="1"/>
        <v>0</v>
      </c>
      <c r="N173" s="110"/>
      <c r="O173" s="106">
        <f t="shared" si="2"/>
        <v>0</v>
      </c>
      <c r="P173" s="95"/>
      <c r="R173" s="96">
        <f>'Initial Info Client Demographic'!D173</f>
        <v>0</v>
      </c>
      <c r="T173" s="33">
        <f>'Initial Info Client Demographic'!E173</f>
        <v>0</v>
      </c>
      <c r="U173" s="34">
        <f>'Initial Info Client Demographic'!F173</f>
        <v>0</v>
      </c>
      <c r="V173" s="35">
        <f>'Initial Info Client Demographic'!G173</f>
        <v>0</v>
      </c>
      <c r="W173" s="33">
        <f>'Initial Info Client Demographic'!H173</f>
        <v>0</v>
      </c>
      <c r="X173" s="34">
        <f>'Initial Info Client Demographic'!I173</f>
        <v>0</v>
      </c>
      <c r="Y173" s="35">
        <f>'Initial Info Client Demographic'!E173</f>
        <v>0</v>
      </c>
      <c r="Z173" s="35">
        <f>'Initial Info Client Demographic'!F173</f>
        <v>0</v>
      </c>
      <c r="AA173" s="35">
        <f>'Initial Info Client Demographic'!G173</f>
        <v>0</v>
      </c>
      <c r="AB173" s="35">
        <f>'Initial Info Client Demographic'!H173</f>
        <v>0</v>
      </c>
      <c r="AC173" s="35">
        <f>'Initial Info Client Demographic'!I173</f>
        <v>0</v>
      </c>
      <c r="AD173" s="35">
        <f>'Initial Info Client Demographic'!J173</f>
        <v>0</v>
      </c>
    </row>
    <row r="174" spans="1:30" ht="49.5" customHeight="1">
      <c r="A174" s="29">
        <f t="shared" si="0"/>
        <v>161</v>
      </c>
      <c r="B174" s="82">
        <f>'Initial Info Client Demographic'!B174</f>
        <v>0</v>
      </c>
      <c r="C174" s="83">
        <f>'Initial Info Client Demographic'!C174</f>
        <v>0</v>
      </c>
      <c r="D174" s="84"/>
      <c r="E174" s="85"/>
      <c r="F174" s="86"/>
      <c r="G174" s="87"/>
      <c r="H174" s="88"/>
      <c r="I174" s="89"/>
      <c r="J174" s="90"/>
      <c r="K174" s="91"/>
      <c r="L174" s="92"/>
      <c r="M174" s="93">
        <f t="shared" si="1"/>
        <v>0</v>
      </c>
      <c r="N174" s="109"/>
      <c r="O174" s="94">
        <f t="shared" si="2"/>
        <v>0</v>
      </c>
      <c r="P174" s="95"/>
      <c r="R174" s="96">
        <f>'Initial Info Client Demographic'!D174</f>
        <v>0</v>
      </c>
      <c r="T174" s="33">
        <f>'Initial Info Client Demographic'!E174</f>
        <v>0</v>
      </c>
      <c r="U174" s="34">
        <f>'Initial Info Client Demographic'!F174</f>
        <v>0</v>
      </c>
      <c r="V174" s="35">
        <f>'Initial Info Client Demographic'!G174</f>
        <v>0</v>
      </c>
      <c r="W174" s="33">
        <f>'Initial Info Client Demographic'!H174</f>
        <v>0</v>
      </c>
      <c r="X174" s="34">
        <f>'Initial Info Client Demographic'!I174</f>
        <v>0</v>
      </c>
      <c r="Y174" s="35">
        <f>'Initial Info Client Demographic'!E174</f>
        <v>0</v>
      </c>
      <c r="Z174" s="35">
        <f>'Initial Info Client Demographic'!F174</f>
        <v>0</v>
      </c>
      <c r="AA174" s="35">
        <f>'Initial Info Client Demographic'!G174</f>
        <v>0</v>
      </c>
      <c r="AB174" s="35">
        <f>'Initial Info Client Demographic'!H174</f>
        <v>0</v>
      </c>
      <c r="AC174" s="35">
        <f>'Initial Info Client Demographic'!I174</f>
        <v>0</v>
      </c>
      <c r="AD174" s="35">
        <f>'Initial Info Client Demographic'!J174</f>
        <v>0</v>
      </c>
    </row>
    <row r="175" spans="1:30" ht="49.5" customHeight="1">
      <c r="A175" s="29">
        <f t="shared" si="0"/>
        <v>162</v>
      </c>
      <c r="B175" s="97">
        <f>'Initial Info Client Demographic'!B175</f>
        <v>0</v>
      </c>
      <c r="C175" s="98">
        <f>'Initial Info Client Demographic'!C175</f>
        <v>0</v>
      </c>
      <c r="D175" s="99"/>
      <c r="E175" s="100"/>
      <c r="F175" s="101"/>
      <c r="G175" s="87"/>
      <c r="H175" s="88"/>
      <c r="I175" s="102"/>
      <c r="J175" s="103"/>
      <c r="K175" s="104"/>
      <c r="L175" s="105"/>
      <c r="M175" s="93">
        <f t="shared" si="1"/>
        <v>0</v>
      </c>
      <c r="N175" s="110"/>
      <c r="O175" s="106">
        <f t="shared" si="2"/>
        <v>0</v>
      </c>
      <c r="P175" s="95"/>
      <c r="R175" s="96">
        <f>'Initial Info Client Demographic'!D175</f>
        <v>0</v>
      </c>
      <c r="T175" s="33">
        <f>'Initial Info Client Demographic'!E175</f>
        <v>0</v>
      </c>
      <c r="U175" s="34">
        <f>'Initial Info Client Demographic'!F175</f>
        <v>0</v>
      </c>
      <c r="V175" s="35">
        <f>'Initial Info Client Demographic'!G175</f>
        <v>0</v>
      </c>
      <c r="W175" s="33">
        <f>'Initial Info Client Demographic'!H175</f>
        <v>0</v>
      </c>
      <c r="X175" s="34">
        <f>'Initial Info Client Demographic'!I175</f>
        <v>0</v>
      </c>
      <c r="Y175" s="35">
        <f>'Initial Info Client Demographic'!E175</f>
        <v>0</v>
      </c>
      <c r="Z175" s="35">
        <f>'Initial Info Client Demographic'!F175</f>
        <v>0</v>
      </c>
      <c r="AA175" s="35">
        <f>'Initial Info Client Demographic'!G175</f>
        <v>0</v>
      </c>
      <c r="AB175" s="35">
        <f>'Initial Info Client Demographic'!H175</f>
        <v>0</v>
      </c>
      <c r="AC175" s="35">
        <f>'Initial Info Client Demographic'!I175</f>
        <v>0</v>
      </c>
      <c r="AD175" s="35">
        <f>'Initial Info Client Demographic'!J175</f>
        <v>0</v>
      </c>
    </row>
    <row r="176" spans="1:30" ht="49.5" customHeight="1">
      <c r="A176" s="29">
        <f t="shared" si="0"/>
        <v>163</v>
      </c>
      <c r="B176" s="82">
        <f>'Initial Info Client Demographic'!B176</f>
        <v>0</v>
      </c>
      <c r="C176" s="83">
        <f>'Initial Info Client Demographic'!C176</f>
        <v>0</v>
      </c>
      <c r="D176" s="84"/>
      <c r="E176" s="85"/>
      <c r="F176" s="86"/>
      <c r="G176" s="87"/>
      <c r="H176" s="88"/>
      <c r="I176" s="89"/>
      <c r="J176" s="90"/>
      <c r="K176" s="91"/>
      <c r="L176" s="92"/>
      <c r="M176" s="93">
        <f t="shared" si="1"/>
        <v>0</v>
      </c>
      <c r="N176" s="109"/>
      <c r="O176" s="94">
        <f t="shared" si="2"/>
        <v>0</v>
      </c>
      <c r="P176" s="95"/>
      <c r="R176" s="96">
        <f>'Initial Info Client Demographic'!D176</f>
        <v>0</v>
      </c>
      <c r="T176" s="33">
        <f>'Initial Info Client Demographic'!E176</f>
        <v>0</v>
      </c>
      <c r="U176" s="34">
        <f>'Initial Info Client Demographic'!F176</f>
        <v>0</v>
      </c>
      <c r="V176" s="35">
        <f>'Initial Info Client Demographic'!G176</f>
        <v>0</v>
      </c>
      <c r="W176" s="33">
        <f>'Initial Info Client Demographic'!H176</f>
        <v>0</v>
      </c>
      <c r="X176" s="34">
        <f>'Initial Info Client Demographic'!I176</f>
        <v>0</v>
      </c>
      <c r="Y176" s="35">
        <f>'Initial Info Client Demographic'!E176</f>
        <v>0</v>
      </c>
      <c r="Z176" s="35">
        <f>'Initial Info Client Demographic'!F176</f>
        <v>0</v>
      </c>
      <c r="AA176" s="35">
        <f>'Initial Info Client Demographic'!G176</f>
        <v>0</v>
      </c>
      <c r="AB176" s="35">
        <f>'Initial Info Client Demographic'!H176</f>
        <v>0</v>
      </c>
      <c r="AC176" s="35">
        <f>'Initial Info Client Demographic'!I176</f>
        <v>0</v>
      </c>
      <c r="AD176" s="35">
        <f>'Initial Info Client Demographic'!J176</f>
        <v>0</v>
      </c>
    </row>
    <row r="177" spans="1:30" ht="49.5" customHeight="1">
      <c r="A177" s="29">
        <f t="shared" si="0"/>
        <v>164</v>
      </c>
      <c r="B177" s="97">
        <f>'Initial Info Client Demographic'!B177</f>
        <v>0</v>
      </c>
      <c r="C177" s="98">
        <f>'Initial Info Client Demographic'!C177</f>
        <v>0</v>
      </c>
      <c r="D177" s="99"/>
      <c r="E177" s="100"/>
      <c r="F177" s="101"/>
      <c r="G177" s="87"/>
      <c r="H177" s="88"/>
      <c r="I177" s="102"/>
      <c r="J177" s="103"/>
      <c r="K177" s="104"/>
      <c r="L177" s="105"/>
      <c r="M177" s="93">
        <f t="shared" si="1"/>
        <v>0</v>
      </c>
      <c r="N177" s="110"/>
      <c r="O177" s="106">
        <f t="shared" si="2"/>
        <v>0</v>
      </c>
      <c r="P177" s="95"/>
      <c r="R177" s="96">
        <f>'Initial Info Client Demographic'!D177</f>
        <v>0</v>
      </c>
      <c r="T177" s="33">
        <f>'Initial Info Client Demographic'!E177</f>
        <v>0</v>
      </c>
      <c r="U177" s="34">
        <f>'Initial Info Client Demographic'!F177</f>
        <v>0</v>
      </c>
      <c r="V177" s="35">
        <f>'Initial Info Client Demographic'!G177</f>
        <v>0</v>
      </c>
      <c r="W177" s="33">
        <f>'Initial Info Client Demographic'!H177</f>
        <v>0</v>
      </c>
      <c r="X177" s="34">
        <f>'Initial Info Client Demographic'!I177</f>
        <v>0</v>
      </c>
      <c r="Y177" s="35">
        <f>'Initial Info Client Demographic'!E177</f>
        <v>0</v>
      </c>
      <c r="Z177" s="35">
        <f>'Initial Info Client Demographic'!F177</f>
        <v>0</v>
      </c>
      <c r="AA177" s="35">
        <f>'Initial Info Client Demographic'!G177</f>
        <v>0</v>
      </c>
      <c r="AB177" s="35">
        <f>'Initial Info Client Demographic'!H177</f>
        <v>0</v>
      </c>
      <c r="AC177" s="35">
        <f>'Initial Info Client Demographic'!I177</f>
        <v>0</v>
      </c>
      <c r="AD177" s="35">
        <f>'Initial Info Client Demographic'!J177</f>
        <v>0</v>
      </c>
    </row>
    <row r="178" spans="1:30" ht="49.5" customHeight="1">
      <c r="A178" s="29">
        <f t="shared" si="0"/>
        <v>165</v>
      </c>
      <c r="B178" s="82">
        <f>'Initial Info Client Demographic'!B178</f>
        <v>0</v>
      </c>
      <c r="C178" s="83">
        <f>'Initial Info Client Demographic'!C178</f>
        <v>0</v>
      </c>
      <c r="D178" s="84"/>
      <c r="E178" s="85"/>
      <c r="F178" s="86"/>
      <c r="G178" s="87"/>
      <c r="H178" s="88"/>
      <c r="I178" s="89"/>
      <c r="J178" s="90"/>
      <c r="K178" s="91"/>
      <c r="L178" s="92"/>
      <c r="M178" s="93">
        <f t="shared" si="1"/>
        <v>0</v>
      </c>
      <c r="N178" s="109"/>
      <c r="O178" s="94">
        <f t="shared" si="2"/>
        <v>0</v>
      </c>
      <c r="P178" s="95"/>
      <c r="R178" s="96">
        <f>'Initial Info Client Demographic'!D178</f>
        <v>0</v>
      </c>
      <c r="T178" s="33">
        <f>'Initial Info Client Demographic'!E178</f>
        <v>0</v>
      </c>
      <c r="U178" s="34">
        <f>'Initial Info Client Demographic'!F178</f>
        <v>0</v>
      </c>
      <c r="V178" s="35">
        <f>'Initial Info Client Demographic'!G178</f>
        <v>0</v>
      </c>
      <c r="W178" s="33">
        <f>'Initial Info Client Demographic'!H178</f>
        <v>0</v>
      </c>
      <c r="X178" s="34">
        <f>'Initial Info Client Demographic'!I178</f>
        <v>0</v>
      </c>
      <c r="Y178" s="35">
        <f>'Initial Info Client Demographic'!E178</f>
        <v>0</v>
      </c>
      <c r="Z178" s="35">
        <f>'Initial Info Client Demographic'!F178</f>
        <v>0</v>
      </c>
      <c r="AA178" s="35">
        <f>'Initial Info Client Demographic'!G178</f>
        <v>0</v>
      </c>
      <c r="AB178" s="35">
        <f>'Initial Info Client Demographic'!H178</f>
        <v>0</v>
      </c>
      <c r="AC178" s="35">
        <f>'Initial Info Client Demographic'!I178</f>
        <v>0</v>
      </c>
      <c r="AD178" s="35">
        <f>'Initial Info Client Demographic'!J178</f>
        <v>0</v>
      </c>
    </row>
    <row r="179" spans="1:30" ht="49.5" customHeight="1">
      <c r="A179" s="29">
        <f t="shared" si="0"/>
        <v>166</v>
      </c>
      <c r="B179" s="97">
        <f>'Initial Info Client Demographic'!B179</f>
        <v>0</v>
      </c>
      <c r="C179" s="98">
        <f>'Initial Info Client Demographic'!C179</f>
        <v>0</v>
      </c>
      <c r="D179" s="99"/>
      <c r="E179" s="100"/>
      <c r="F179" s="101"/>
      <c r="G179" s="87"/>
      <c r="H179" s="88"/>
      <c r="I179" s="102"/>
      <c r="J179" s="103"/>
      <c r="K179" s="104"/>
      <c r="L179" s="105"/>
      <c r="M179" s="93">
        <f t="shared" si="1"/>
        <v>0</v>
      </c>
      <c r="N179" s="110"/>
      <c r="O179" s="106">
        <f t="shared" si="2"/>
        <v>0</v>
      </c>
      <c r="P179" s="95"/>
      <c r="R179" s="96">
        <f>'Initial Info Client Demographic'!D179</f>
        <v>0</v>
      </c>
      <c r="T179" s="33">
        <f>'Initial Info Client Demographic'!E179</f>
        <v>0</v>
      </c>
      <c r="U179" s="34">
        <f>'Initial Info Client Demographic'!F179</f>
        <v>0</v>
      </c>
      <c r="V179" s="35">
        <f>'Initial Info Client Demographic'!G179</f>
        <v>0</v>
      </c>
      <c r="W179" s="33">
        <f>'Initial Info Client Demographic'!H179</f>
        <v>0</v>
      </c>
      <c r="X179" s="34">
        <f>'Initial Info Client Demographic'!I179</f>
        <v>0</v>
      </c>
      <c r="Y179" s="35">
        <f>'Initial Info Client Demographic'!E179</f>
        <v>0</v>
      </c>
      <c r="Z179" s="35">
        <f>'Initial Info Client Demographic'!F179</f>
        <v>0</v>
      </c>
      <c r="AA179" s="35">
        <f>'Initial Info Client Demographic'!G179</f>
        <v>0</v>
      </c>
      <c r="AB179" s="35">
        <f>'Initial Info Client Demographic'!H179</f>
        <v>0</v>
      </c>
      <c r="AC179" s="35">
        <f>'Initial Info Client Demographic'!I179</f>
        <v>0</v>
      </c>
      <c r="AD179" s="35">
        <f>'Initial Info Client Demographic'!J179</f>
        <v>0</v>
      </c>
    </row>
    <row r="180" spans="1:30" ht="49.5" customHeight="1">
      <c r="A180" s="29">
        <f t="shared" si="0"/>
        <v>167</v>
      </c>
      <c r="B180" s="82">
        <f>'Initial Info Client Demographic'!B180</f>
        <v>0</v>
      </c>
      <c r="C180" s="83">
        <f>'Initial Info Client Demographic'!C180</f>
        <v>0</v>
      </c>
      <c r="D180" s="84"/>
      <c r="E180" s="85"/>
      <c r="F180" s="86"/>
      <c r="G180" s="87"/>
      <c r="H180" s="88"/>
      <c r="I180" s="89"/>
      <c r="J180" s="90"/>
      <c r="K180" s="91"/>
      <c r="L180" s="92"/>
      <c r="M180" s="93">
        <f t="shared" si="1"/>
        <v>0</v>
      </c>
      <c r="N180" s="109"/>
      <c r="O180" s="94">
        <f t="shared" si="2"/>
        <v>0</v>
      </c>
      <c r="P180" s="95"/>
      <c r="R180" s="96">
        <f>'Initial Info Client Demographic'!D180</f>
        <v>0</v>
      </c>
      <c r="T180" s="33">
        <f>'Initial Info Client Demographic'!E180</f>
        <v>0</v>
      </c>
      <c r="U180" s="34">
        <f>'Initial Info Client Demographic'!F180</f>
        <v>0</v>
      </c>
      <c r="V180" s="35">
        <f>'Initial Info Client Demographic'!G180</f>
        <v>0</v>
      </c>
      <c r="W180" s="33">
        <f>'Initial Info Client Demographic'!H180</f>
        <v>0</v>
      </c>
      <c r="X180" s="34">
        <f>'Initial Info Client Demographic'!I180</f>
        <v>0</v>
      </c>
      <c r="Y180" s="35">
        <f>'Initial Info Client Demographic'!E180</f>
        <v>0</v>
      </c>
      <c r="Z180" s="35">
        <f>'Initial Info Client Demographic'!F180</f>
        <v>0</v>
      </c>
      <c r="AA180" s="35">
        <f>'Initial Info Client Demographic'!G180</f>
        <v>0</v>
      </c>
      <c r="AB180" s="35">
        <f>'Initial Info Client Demographic'!H180</f>
        <v>0</v>
      </c>
      <c r="AC180" s="35">
        <f>'Initial Info Client Demographic'!I180</f>
        <v>0</v>
      </c>
      <c r="AD180" s="35">
        <f>'Initial Info Client Demographic'!J180</f>
        <v>0</v>
      </c>
    </row>
    <row r="181" spans="1:30" ht="49.5" customHeight="1">
      <c r="A181" s="29">
        <f t="shared" si="0"/>
        <v>168</v>
      </c>
      <c r="B181" s="97">
        <f>'Initial Info Client Demographic'!B181</f>
        <v>0</v>
      </c>
      <c r="C181" s="98">
        <f>'Initial Info Client Demographic'!C181</f>
        <v>0</v>
      </c>
      <c r="D181" s="99"/>
      <c r="E181" s="100"/>
      <c r="F181" s="101"/>
      <c r="G181" s="87"/>
      <c r="H181" s="88"/>
      <c r="I181" s="102"/>
      <c r="J181" s="103"/>
      <c r="K181" s="104"/>
      <c r="L181" s="105"/>
      <c r="M181" s="93">
        <f t="shared" si="1"/>
        <v>0</v>
      </c>
      <c r="N181" s="110"/>
      <c r="O181" s="106">
        <f t="shared" si="2"/>
        <v>0</v>
      </c>
      <c r="P181" s="95"/>
      <c r="R181" s="96">
        <f>'Initial Info Client Demographic'!D181</f>
        <v>0</v>
      </c>
      <c r="T181" s="33">
        <f>'Initial Info Client Demographic'!E181</f>
        <v>0</v>
      </c>
      <c r="U181" s="34">
        <f>'Initial Info Client Demographic'!F181</f>
        <v>0</v>
      </c>
      <c r="V181" s="35">
        <f>'Initial Info Client Demographic'!G181</f>
        <v>0</v>
      </c>
      <c r="W181" s="33">
        <f>'Initial Info Client Demographic'!H181</f>
        <v>0</v>
      </c>
      <c r="X181" s="34">
        <f>'Initial Info Client Demographic'!I181</f>
        <v>0</v>
      </c>
      <c r="Y181" s="35">
        <f>'Initial Info Client Demographic'!E181</f>
        <v>0</v>
      </c>
      <c r="Z181" s="35">
        <f>'Initial Info Client Demographic'!F181</f>
        <v>0</v>
      </c>
      <c r="AA181" s="35">
        <f>'Initial Info Client Demographic'!G181</f>
        <v>0</v>
      </c>
      <c r="AB181" s="35">
        <f>'Initial Info Client Demographic'!H181</f>
        <v>0</v>
      </c>
      <c r="AC181" s="35">
        <f>'Initial Info Client Demographic'!I181</f>
        <v>0</v>
      </c>
      <c r="AD181" s="35">
        <f>'Initial Info Client Demographic'!J181</f>
        <v>0</v>
      </c>
    </row>
    <row r="182" spans="1:30" ht="49.5" customHeight="1">
      <c r="A182" s="29">
        <f t="shared" si="0"/>
        <v>169</v>
      </c>
      <c r="B182" s="82">
        <f>'Initial Info Client Demographic'!B182</f>
        <v>0</v>
      </c>
      <c r="C182" s="83">
        <f>'Initial Info Client Demographic'!C182</f>
        <v>0</v>
      </c>
      <c r="D182" s="84"/>
      <c r="E182" s="85"/>
      <c r="F182" s="86"/>
      <c r="G182" s="87"/>
      <c r="H182" s="88"/>
      <c r="I182" s="89"/>
      <c r="J182" s="90"/>
      <c r="K182" s="91"/>
      <c r="L182" s="92"/>
      <c r="M182" s="93">
        <f t="shared" si="1"/>
        <v>0</v>
      </c>
      <c r="N182" s="109"/>
      <c r="O182" s="94">
        <f t="shared" si="2"/>
        <v>0</v>
      </c>
      <c r="P182" s="95"/>
      <c r="R182" s="96">
        <f>'Initial Info Client Demographic'!D182</f>
        <v>0</v>
      </c>
      <c r="T182" s="33">
        <f>'Initial Info Client Demographic'!E182</f>
        <v>0</v>
      </c>
      <c r="U182" s="34">
        <f>'Initial Info Client Demographic'!F182</f>
        <v>0</v>
      </c>
      <c r="V182" s="35">
        <f>'Initial Info Client Demographic'!G182</f>
        <v>0</v>
      </c>
      <c r="W182" s="33">
        <f>'Initial Info Client Demographic'!H182</f>
        <v>0</v>
      </c>
      <c r="X182" s="34">
        <f>'Initial Info Client Demographic'!I182</f>
        <v>0</v>
      </c>
      <c r="Y182" s="35">
        <f>'Initial Info Client Demographic'!E182</f>
        <v>0</v>
      </c>
      <c r="Z182" s="35">
        <f>'Initial Info Client Demographic'!F182</f>
        <v>0</v>
      </c>
      <c r="AA182" s="35">
        <f>'Initial Info Client Demographic'!G182</f>
        <v>0</v>
      </c>
      <c r="AB182" s="35">
        <f>'Initial Info Client Demographic'!H182</f>
        <v>0</v>
      </c>
      <c r="AC182" s="35">
        <f>'Initial Info Client Demographic'!I182</f>
        <v>0</v>
      </c>
      <c r="AD182" s="35">
        <f>'Initial Info Client Demographic'!J182</f>
        <v>0</v>
      </c>
    </row>
    <row r="183" spans="1:30" ht="49.5" customHeight="1">
      <c r="A183" s="29">
        <f t="shared" si="0"/>
        <v>170</v>
      </c>
      <c r="B183" s="97">
        <f>'Initial Info Client Demographic'!B183</f>
        <v>0</v>
      </c>
      <c r="C183" s="98">
        <f>'Initial Info Client Demographic'!C183</f>
        <v>0</v>
      </c>
      <c r="D183" s="99"/>
      <c r="E183" s="100"/>
      <c r="F183" s="101"/>
      <c r="G183" s="87"/>
      <c r="H183" s="88"/>
      <c r="I183" s="102"/>
      <c r="J183" s="103"/>
      <c r="K183" s="104"/>
      <c r="L183" s="105"/>
      <c r="M183" s="93">
        <f t="shared" si="1"/>
        <v>0</v>
      </c>
      <c r="N183" s="110"/>
      <c r="O183" s="106">
        <f t="shared" si="2"/>
        <v>0</v>
      </c>
      <c r="P183" s="95"/>
      <c r="R183" s="96">
        <f>'Initial Info Client Demographic'!D183</f>
        <v>0</v>
      </c>
      <c r="T183" s="33">
        <f>'Initial Info Client Demographic'!E183</f>
        <v>0</v>
      </c>
      <c r="U183" s="34">
        <f>'Initial Info Client Demographic'!F183</f>
        <v>0</v>
      </c>
      <c r="V183" s="35">
        <f>'Initial Info Client Demographic'!G183</f>
        <v>0</v>
      </c>
      <c r="W183" s="33">
        <f>'Initial Info Client Demographic'!H183</f>
        <v>0</v>
      </c>
      <c r="X183" s="34">
        <f>'Initial Info Client Demographic'!I183</f>
        <v>0</v>
      </c>
      <c r="Y183" s="35">
        <f>'Initial Info Client Demographic'!E183</f>
        <v>0</v>
      </c>
      <c r="Z183" s="35">
        <f>'Initial Info Client Demographic'!F183</f>
        <v>0</v>
      </c>
      <c r="AA183" s="35">
        <f>'Initial Info Client Demographic'!G183</f>
        <v>0</v>
      </c>
      <c r="AB183" s="35">
        <f>'Initial Info Client Demographic'!H183</f>
        <v>0</v>
      </c>
      <c r="AC183" s="35">
        <f>'Initial Info Client Demographic'!I183</f>
        <v>0</v>
      </c>
      <c r="AD183" s="35">
        <f>'Initial Info Client Demographic'!J183</f>
        <v>0</v>
      </c>
    </row>
    <row r="184" spans="1:30" ht="49.5" customHeight="1">
      <c r="A184" s="29">
        <f t="shared" si="0"/>
        <v>171</v>
      </c>
      <c r="B184" s="82">
        <f>'Initial Info Client Demographic'!B184</f>
        <v>0</v>
      </c>
      <c r="C184" s="83">
        <f>'Initial Info Client Demographic'!C184</f>
        <v>0</v>
      </c>
      <c r="D184" s="84"/>
      <c r="E184" s="85"/>
      <c r="F184" s="86"/>
      <c r="G184" s="87"/>
      <c r="H184" s="88"/>
      <c r="I184" s="89"/>
      <c r="J184" s="90"/>
      <c r="K184" s="91"/>
      <c r="L184" s="92"/>
      <c r="M184" s="93">
        <f t="shared" si="1"/>
        <v>0</v>
      </c>
      <c r="N184" s="109"/>
      <c r="O184" s="94">
        <f t="shared" si="2"/>
        <v>0</v>
      </c>
      <c r="P184" s="95"/>
      <c r="R184" s="96">
        <f>'Initial Info Client Demographic'!D184</f>
        <v>0</v>
      </c>
      <c r="T184" s="33">
        <f>'Initial Info Client Demographic'!E184</f>
        <v>0</v>
      </c>
      <c r="U184" s="34">
        <f>'Initial Info Client Demographic'!F184</f>
        <v>0</v>
      </c>
      <c r="V184" s="35">
        <f>'Initial Info Client Demographic'!G184</f>
        <v>0</v>
      </c>
      <c r="W184" s="33">
        <f>'Initial Info Client Demographic'!H184</f>
        <v>0</v>
      </c>
      <c r="X184" s="34">
        <f>'Initial Info Client Demographic'!I184</f>
        <v>0</v>
      </c>
      <c r="Y184" s="35">
        <f>'Initial Info Client Demographic'!E184</f>
        <v>0</v>
      </c>
      <c r="Z184" s="35">
        <f>'Initial Info Client Demographic'!F184</f>
        <v>0</v>
      </c>
      <c r="AA184" s="35">
        <f>'Initial Info Client Demographic'!G184</f>
        <v>0</v>
      </c>
      <c r="AB184" s="35">
        <f>'Initial Info Client Demographic'!H184</f>
        <v>0</v>
      </c>
      <c r="AC184" s="35">
        <f>'Initial Info Client Demographic'!I184</f>
        <v>0</v>
      </c>
      <c r="AD184" s="35">
        <f>'Initial Info Client Demographic'!J184</f>
        <v>0</v>
      </c>
    </row>
    <row r="185" spans="1:30" ht="49.5" customHeight="1">
      <c r="A185" s="29">
        <f t="shared" si="0"/>
        <v>172</v>
      </c>
      <c r="B185" s="97">
        <f>'Initial Info Client Demographic'!B185</f>
        <v>0</v>
      </c>
      <c r="C185" s="98">
        <f>'Initial Info Client Demographic'!C185</f>
        <v>0</v>
      </c>
      <c r="D185" s="99"/>
      <c r="E185" s="100"/>
      <c r="F185" s="101"/>
      <c r="G185" s="87"/>
      <c r="H185" s="88"/>
      <c r="I185" s="102"/>
      <c r="J185" s="103"/>
      <c r="K185" s="104"/>
      <c r="L185" s="105"/>
      <c r="M185" s="93">
        <f t="shared" si="1"/>
        <v>0</v>
      </c>
      <c r="N185" s="110"/>
      <c r="O185" s="106">
        <f t="shared" si="2"/>
        <v>0</v>
      </c>
      <c r="P185" s="95"/>
      <c r="R185" s="96">
        <f>'Initial Info Client Demographic'!D185</f>
        <v>0</v>
      </c>
      <c r="T185" s="33">
        <f>'Initial Info Client Demographic'!E185</f>
        <v>0</v>
      </c>
      <c r="U185" s="34">
        <f>'Initial Info Client Demographic'!F185</f>
        <v>0</v>
      </c>
      <c r="V185" s="35">
        <f>'Initial Info Client Demographic'!G185</f>
        <v>0</v>
      </c>
      <c r="W185" s="33">
        <f>'Initial Info Client Demographic'!H185</f>
        <v>0</v>
      </c>
      <c r="X185" s="34">
        <f>'Initial Info Client Demographic'!I185</f>
        <v>0</v>
      </c>
      <c r="Y185" s="35">
        <f>'Initial Info Client Demographic'!E185</f>
        <v>0</v>
      </c>
      <c r="Z185" s="35">
        <f>'Initial Info Client Demographic'!F185</f>
        <v>0</v>
      </c>
      <c r="AA185" s="35">
        <f>'Initial Info Client Demographic'!G185</f>
        <v>0</v>
      </c>
      <c r="AB185" s="35">
        <f>'Initial Info Client Demographic'!H185</f>
        <v>0</v>
      </c>
      <c r="AC185" s="35">
        <f>'Initial Info Client Demographic'!I185</f>
        <v>0</v>
      </c>
      <c r="AD185" s="35">
        <f>'Initial Info Client Demographic'!J185</f>
        <v>0</v>
      </c>
    </row>
    <row r="186" spans="1:30" ht="49.5" customHeight="1">
      <c r="A186" s="29">
        <f t="shared" si="0"/>
        <v>173</v>
      </c>
      <c r="B186" s="82">
        <f>'Initial Info Client Demographic'!B186</f>
        <v>0</v>
      </c>
      <c r="C186" s="83">
        <f>'Initial Info Client Demographic'!C186</f>
        <v>0</v>
      </c>
      <c r="D186" s="84"/>
      <c r="E186" s="85"/>
      <c r="F186" s="86"/>
      <c r="G186" s="87"/>
      <c r="H186" s="88"/>
      <c r="I186" s="89"/>
      <c r="J186" s="90"/>
      <c r="K186" s="91"/>
      <c r="L186" s="92"/>
      <c r="M186" s="93">
        <f t="shared" si="1"/>
        <v>0</v>
      </c>
      <c r="N186" s="109"/>
      <c r="O186" s="94">
        <f t="shared" si="2"/>
        <v>0</v>
      </c>
      <c r="P186" s="95"/>
      <c r="R186" s="96">
        <f>'Initial Info Client Demographic'!D186</f>
        <v>0</v>
      </c>
      <c r="T186" s="33">
        <f>'Initial Info Client Demographic'!E186</f>
        <v>0</v>
      </c>
      <c r="U186" s="34">
        <f>'Initial Info Client Demographic'!F186</f>
        <v>0</v>
      </c>
      <c r="V186" s="35">
        <f>'Initial Info Client Demographic'!G186</f>
        <v>0</v>
      </c>
      <c r="W186" s="33">
        <f>'Initial Info Client Demographic'!H186</f>
        <v>0</v>
      </c>
      <c r="X186" s="34">
        <f>'Initial Info Client Demographic'!I186</f>
        <v>0</v>
      </c>
      <c r="Y186" s="35">
        <f>'Initial Info Client Demographic'!E186</f>
        <v>0</v>
      </c>
      <c r="Z186" s="35">
        <f>'Initial Info Client Demographic'!F186</f>
        <v>0</v>
      </c>
      <c r="AA186" s="35">
        <f>'Initial Info Client Demographic'!G186</f>
        <v>0</v>
      </c>
      <c r="AB186" s="35">
        <f>'Initial Info Client Demographic'!H186</f>
        <v>0</v>
      </c>
      <c r="AC186" s="35">
        <f>'Initial Info Client Demographic'!I186</f>
        <v>0</v>
      </c>
      <c r="AD186" s="35">
        <f>'Initial Info Client Demographic'!J186</f>
        <v>0</v>
      </c>
    </row>
    <row r="187" spans="1:30" ht="49.5" customHeight="1">
      <c r="A187" s="29">
        <f t="shared" si="0"/>
        <v>174</v>
      </c>
      <c r="B187" s="97">
        <f>'Initial Info Client Demographic'!B187</f>
        <v>0</v>
      </c>
      <c r="C187" s="98">
        <f>'Initial Info Client Demographic'!C187</f>
        <v>0</v>
      </c>
      <c r="D187" s="99"/>
      <c r="E187" s="100"/>
      <c r="F187" s="101"/>
      <c r="G187" s="87"/>
      <c r="H187" s="88"/>
      <c r="I187" s="102"/>
      <c r="J187" s="103"/>
      <c r="K187" s="104"/>
      <c r="L187" s="105"/>
      <c r="M187" s="93">
        <f t="shared" si="1"/>
        <v>0</v>
      </c>
      <c r="N187" s="110"/>
      <c r="O187" s="106">
        <f t="shared" si="2"/>
        <v>0</v>
      </c>
      <c r="P187" s="95"/>
      <c r="R187" s="96">
        <f>'Initial Info Client Demographic'!D187</f>
        <v>0</v>
      </c>
      <c r="T187" s="33">
        <f>'Initial Info Client Demographic'!E187</f>
        <v>0</v>
      </c>
      <c r="U187" s="34">
        <f>'Initial Info Client Demographic'!F187</f>
        <v>0</v>
      </c>
      <c r="V187" s="35">
        <f>'Initial Info Client Demographic'!G187</f>
        <v>0</v>
      </c>
      <c r="W187" s="33">
        <f>'Initial Info Client Demographic'!H187</f>
        <v>0</v>
      </c>
      <c r="X187" s="34">
        <f>'Initial Info Client Demographic'!I187</f>
        <v>0</v>
      </c>
      <c r="Y187" s="35">
        <f>'Initial Info Client Demographic'!E187</f>
        <v>0</v>
      </c>
      <c r="Z187" s="35">
        <f>'Initial Info Client Demographic'!F187</f>
        <v>0</v>
      </c>
      <c r="AA187" s="35">
        <f>'Initial Info Client Demographic'!G187</f>
        <v>0</v>
      </c>
      <c r="AB187" s="35">
        <f>'Initial Info Client Demographic'!H187</f>
        <v>0</v>
      </c>
      <c r="AC187" s="35">
        <f>'Initial Info Client Demographic'!I187</f>
        <v>0</v>
      </c>
      <c r="AD187" s="35">
        <f>'Initial Info Client Demographic'!J187</f>
        <v>0</v>
      </c>
    </row>
    <row r="188" spans="1:30" ht="49.5" customHeight="1">
      <c r="A188" s="29">
        <f t="shared" si="0"/>
        <v>175</v>
      </c>
      <c r="B188" s="82">
        <f>'Initial Info Client Demographic'!B188</f>
        <v>0</v>
      </c>
      <c r="C188" s="83">
        <f>'Initial Info Client Demographic'!C188</f>
        <v>0</v>
      </c>
      <c r="D188" s="84"/>
      <c r="E188" s="85"/>
      <c r="F188" s="86"/>
      <c r="G188" s="87"/>
      <c r="H188" s="88"/>
      <c r="I188" s="89"/>
      <c r="J188" s="90"/>
      <c r="K188" s="91"/>
      <c r="L188" s="92"/>
      <c r="M188" s="93">
        <f t="shared" si="1"/>
        <v>0</v>
      </c>
      <c r="N188" s="109"/>
      <c r="O188" s="94">
        <f t="shared" si="2"/>
        <v>0</v>
      </c>
      <c r="P188" s="95"/>
      <c r="R188" s="96">
        <f>'Initial Info Client Demographic'!D188</f>
        <v>0</v>
      </c>
      <c r="T188" s="33">
        <f>'Initial Info Client Demographic'!E188</f>
        <v>0</v>
      </c>
      <c r="U188" s="34">
        <f>'Initial Info Client Demographic'!F188</f>
        <v>0</v>
      </c>
      <c r="V188" s="35">
        <f>'Initial Info Client Demographic'!G188</f>
        <v>0</v>
      </c>
      <c r="W188" s="33">
        <f>'Initial Info Client Demographic'!H188</f>
        <v>0</v>
      </c>
      <c r="X188" s="34">
        <f>'Initial Info Client Demographic'!I188</f>
        <v>0</v>
      </c>
      <c r="Y188" s="35">
        <f>'Initial Info Client Demographic'!E188</f>
        <v>0</v>
      </c>
      <c r="Z188" s="35">
        <f>'Initial Info Client Demographic'!F188</f>
        <v>0</v>
      </c>
      <c r="AA188" s="35">
        <f>'Initial Info Client Demographic'!G188</f>
        <v>0</v>
      </c>
      <c r="AB188" s="35">
        <f>'Initial Info Client Demographic'!H188</f>
        <v>0</v>
      </c>
      <c r="AC188" s="35">
        <f>'Initial Info Client Demographic'!I188</f>
        <v>0</v>
      </c>
      <c r="AD188" s="35">
        <f>'Initial Info Client Demographic'!J188</f>
        <v>0</v>
      </c>
    </row>
    <row r="189" spans="1:30" ht="49.5" customHeight="1">
      <c r="A189" s="29">
        <f t="shared" si="0"/>
        <v>176</v>
      </c>
      <c r="B189" s="97">
        <f>'Initial Info Client Demographic'!B189</f>
        <v>0</v>
      </c>
      <c r="C189" s="98">
        <f>'Initial Info Client Demographic'!C189</f>
        <v>0</v>
      </c>
      <c r="D189" s="99"/>
      <c r="E189" s="100"/>
      <c r="F189" s="101"/>
      <c r="G189" s="87"/>
      <c r="H189" s="88"/>
      <c r="I189" s="102"/>
      <c r="J189" s="103"/>
      <c r="K189" s="104"/>
      <c r="L189" s="105"/>
      <c r="M189" s="93">
        <f t="shared" si="1"/>
        <v>0</v>
      </c>
      <c r="N189" s="110"/>
      <c r="O189" s="106">
        <f t="shared" si="2"/>
        <v>0</v>
      </c>
      <c r="P189" s="95"/>
      <c r="R189" s="96">
        <f>'Initial Info Client Demographic'!D189</f>
        <v>0</v>
      </c>
      <c r="T189" s="33">
        <f>'Initial Info Client Demographic'!E189</f>
        <v>0</v>
      </c>
      <c r="U189" s="34">
        <f>'Initial Info Client Demographic'!F189</f>
        <v>0</v>
      </c>
      <c r="V189" s="35">
        <f>'Initial Info Client Demographic'!G189</f>
        <v>0</v>
      </c>
      <c r="W189" s="33">
        <f>'Initial Info Client Demographic'!H189</f>
        <v>0</v>
      </c>
      <c r="X189" s="34">
        <f>'Initial Info Client Demographic'!I189</f>
        <v>0</v>
      </c>
      <c r="Y189" s="35">
        <f>'Initial Info Client Demographic'!E189</f>
        <v>0</v>
      </c>
      <c r="Z189" s="35">
        <f>'Initial Info Client Demographic'!F189</f>
        <v>0</v>
      </c>
      <c r="AA189" s="35">
        <f>'Initial Info Client Demographic'!G189</f>
        <v>0</v>
      </c>
      <c r="AB189" s="35">
        <f>'Initial Info Client Demographic'!H189</f>
        <v>0</v>
      </c>
      <c r="AC189" s="35">
        <f>'Initial Info Client Demographic'!I189</f>
        <v>0</v>
      </c>
      <c r="AD189" s="35">
        <f>'Initial Info Client Demographic'!J189</f>
        <v>0</v>
      </c>
    </row>
    <row r="190" spans="1:30" ht="49.5" customHeight="1">
      <c r="A190" s="29">
        <f t="shared" si="0"/>
        <v>177</v>
      </c>
      <c r="B190" s="82">
        <f>'Initial Info Client Demographic'!B190</f>
        <v>0</v>
      </c>
      <c r="C190" s="83">
        <f>'Initial Info Client Demographic'!C190</f>
        <v>0</v>
      </c>
      <c r="D190" s="84"/>
      <c r="E190" s="85"/>
      <c r="F190" s="86"/>
      <c r="G190" s="87"/>
      <c r="H190" s="88"/>
      <c r="I190" s="89"/>
      <c r="J190" s="90"/>
      <c r="K190" s="91"/>
      <c r="L190" s="92"/>
      <c r="M190" s="93">
        <f t="shared" si="1"/>
        <v>0</v>
      </c>
      <c r="N190" s="109"/>
      <c r="O190" s="94">
        <f t="shared" si="2"/>
        <v>0</v>
      </c>
      <c r="P190" s="95"/>
      <c r="R190" s="96">
        <f>'Initial Info Client Demographic'!D190</f>
        <v>0</v>
      </c>
      <c r="T190" s="33">
        <f>'Initial Info Client Demographic'!E190</f>
        <v>0</v>
      </c>
      <c r="U190" s="34">
        <f>'Initial Info Client Demographic'!F190</f>
        <v>0</v>
      </c>
      <c r="V190" s="35">
        <f>'Initial Info Client Demographic'!G190</f>
        <v>0</v>
      </c>
      <c r="W190" s="33">
        <f>'Initial Info Client Demographic'!H190</f>
        <v>0</v>
      </c>
      <c r="X190" s="34">
        <f>'Initial Info Client Demographic'!I190</f>
        <v>0</v>
      </c>
      <c r="Y190" s="35">
        <f>'Initial Info Client Demographic'!E190</f>
        <v>0</v>
      </c>
      <c r="Z190" s="35">
        <f>'Initial Info Client Demographic'!F190</f>
        <v>0</v>
      </c>
      <c r="AA190" s="35">
        <f>'Initial Info Client Demographic'!G190</f>
        <v>0</v>
      </c>
      <c r="AB190" s="35">
        <f>'Initial Info Client Demographic'!H190</f>
        <v>0</v>
      </c>
      <c r="AC190" s="35">
        <f>'Initial Info Client Demographic'!I190</f>
        <v>0</v>
      </c>
      <c r="AD190" s="35">
        <f>'Initial Info Client Demographic'!J190</f>
        <v>0</v>
      </c>
    </row>
    <row r="191" spans="1:30" ht="49.5" customHeight="1">
      <c r="A191" s="29">
        <f t="shared" si="0"/>
        <v>178</v>
      </c>
      <c r="B191" s="97">
        <f>'Initial Info Client Demographic'!B191</f>
        <v>0</v>
      </c>
      <c r="C191" s="98">
        <f>'Initial Info Client Demographic'!C191</f>
        <v>0</v>
      </c>
      <c r="D191" s="99"/>
      <c r="E191" s="100"/>
      <c r="F191" s="101"/>
      <c r="G191" s="87"/>
      <c r="H191" s="88"/>
      <c r="I191" s="102"/>
      <c r="J191" s="103"/>
      <c r="K191" s="104"/>
      <c r="L191" s="105"/>
      <c r="M191" s="93">
        <f t="shared" si="1"/>
        <v>0</v>
      </c>
      <c r="N191" s="110"/>
      <c r="O191" s="106">
        <f t="shared" si="2"/>
        <v>0</v>
      </c>
      <c r="P191" s="95"/>
      <c r="R191" s="96">
        <f>'Initial Info Client Demographic'!D191</f>
        <v>0</v>
      </c>
      <c r="T191" s="33">
        <f>'Initial Info Client Demographic'!E191</f>
        <v>0</v>
      </c>
      <c r="U191" s="34">
        <f>'Initial Info Client Demographic'!F191</f>
        <v>0</v>
      </c>
      <c r="V191" s="35">
        <f>'Initial Info Client Demographic'!G191</f>
        <v>0</v>
      </c>
      <c r="W191" s="33">
        <f>'Initial Info Client Demographic'!H191</f>
        <v>0</v>
      </c>
      <c r="X191" s="34">
        <f>'Initial Info Client Demographic'!I191</f>
        <v>0</v>
      </c>
      <c r="Y191" s="35">
        <f>'Initial Info Client Demographic'!E191</f>
        <v>0</v>
      </c>
      <c r="Z191" s="35">
        <f>'Initial Info Client Demographic'!F191</f>
        <v>0</v>
      </c>
      <c r="AA191" s="35">
        <f>'Initial Info Client Demographic'!G191</f>
        <v>0</v>
      </c>
      <c r="AB191" s="35">
        <f>'Initial Info Client Demographic'!H191</f>
        <v>0</v>
      </c>
      <c r="AC191" s="35">
        <f>'Initial Info Client Demographic'!I191</f>
        <v>0</v>
      </c>
      <c r="AD191" s="35">
        <f>'Initial Info Client Demographic'!J191</f>
        <v>0</v>
      </c>
    </row>
    <row r="192" spans="1:30" ht="49.5" customHeight="1">
      <c r="A192" s="29">
        <f t="shared" si="0"/>
        <v>179</v>
      </c>
      <c r="B192" s="82">
        <f>'Initial Info Client Demographic'!B192</f>
        <v>0</v>
      </c>
      <c r="C192" s="83">
        <f>'Initial Info Client Demographic'!C192</f>
        <v>0</v>
      </c>
      <c r="D192" s="84"/>
      <c r="E192" s="85"/>
      <c r="F192" s="86"/>
      <c r="G192" s="87"/>
      <c r="H192" s="88"/>
      <c r="I192" s="89"/>
      <c r="J192" s="90"/>
      <c r="K192" s="91"/>
      <c r="L192" s="92"/>
      <c r="M192" s="93">
        <f t="shared" si="1"/>
        <v>0</v>
      </c>
      <c r="N192" s="109"/>
      <c r="O192" s="94">
        <f t="shared" si="2"/>
        <v>0</v>
      </c>
      <c r="P192" s="95"/>
      <c r="R192" s="96">
        <f>'Initial Info Client Demographic'!D192</f>
        <v>0</v>
      </c>
      <c r="T192" s="33">
        <f>'Initial Info Client Demographic'!E192</f>
        <v>0</v>
      </c>
      <c r="U192" s="34">
        <f>'Initial Info Client Demographic'!F192</f>
        <v>0</v>
      </c>
      <c r="V192" s="35">
        <f>'Initial Info Client Demographic'!G192</f>
        <v>0</v>
      </c>
      <c r="W192" s="33">
        <f>'Initial Info Client Demographic'!H192</f>
        <v>0</v>
      </c>
      <c r="X192" s="34">
        <f>'Initial Info Client Demographic'!I192</f>
        <v>0</v>
      </c>
      <c r="Y192" s="35">
        <f>'Initial Info Client Demographic'!E192</f>
        <v>0</v>
      </c>
      <c r="Z192" s="35">
        <f>'Initial Info Client Demographic'!F192</f>
        <v>0</v>
      </c>
      <c r="AA192" s="35">
        <f>'Initial Info Client Demographic'!G192</f>
        <v>0</v>
      </c>
      <c r="AB192" s="35">
        <f>'Initial Info Client Demographic'!H192</f>
        <v>0</v>
      </c>
      <c r="AC192" s="35">
        <f>'Initial Info Client Demographic'!I192</f>
        <v>0</v>
      </c>
      <c r="AD192" s="35">
        <f>'Initial Info Client Demographic'!J192</f>
        <v>0</v>
      </c>
    </row>
    <row r="193" spans="1:30" ht="49.5" customHeight="1">
      <c r="A193" s="29">
        <f t="shared" si="0"/>
        <v>180</v>
      </c>
      <c r="B193" s="97">
        <f>'Initial Info Client Demographic'!B193</f>
        <v>0</v>
      </c>
      <c r="C193" s="98">
        <f>'Initial Info Client Demographic'!C193</f>
        <v>0</v>
      </c>
      <c r="D193" s="99"/>
      <c r="E193" s="100"/>
      <c r="F193" s="101"/>
      <c r="G193" s="87"/>
      <c r="H193" s="88"/>
      <c r="I193" s="102"/>
      <c r="J193" s="103"/>
      <c r="K193" s="104"/>
      <c r="L193" s="105"/>
      <c r="M193" s="93">
        <f t="shared" si="1"/>
        <v>0</v>
      </c>
      <c r="N193" s="110"/>
      <c r="O193" s="106">
        <f t="shared" si="2"/>
        <v>0</v>
      </c>
      <c r="P193" s="95"/>
      <c r="R193" s="96">
        <f>'Initial Info Client Demographic'!D193</f>
        <v>0</v>
      </c>
      <c r="T193" s="33">
        <f>'Initial Info Client Demographic'!E193</f>
        <v>0</v>
      </c>
      <c r="U193" s="34">
        <f>'Initial Info Client Demographic'!F193</f>
        <v>0</v>
      </c>
      <c r="V193" s="35">
        <f>'Initial Info Client Demographic'!G193</f>
        <v>0</v>
      </c>
      <c r="W193" s="33">
        <f>'Initial Info Client Demographic'!H193</f>
        <v>0</v>
      </c>
      <c r="X193" s="34">
        <f>'Initial Info Client Demographic'!I193</f>
        <v>0</v>
      </c>
      <c r="Y193" s="35">
        <f>'Initial Info Client Demographic'!E193</f>
        <v>0</v>
      </c>
      <c r="Z193" s="35">
        <f>'Initial Info Client Demographic'!F193</f>
        <v>0</v>
      </c>
      <c r="AA193" s="35">
        <f>'Initial Info Client Demographic'!G193</f>
        <v>0</v>
      </c>
      <c r="AB193" s="35">
        <f>'Initial Info Client Demographic'!H193</f>
        <v>0</v>
      </c>
      <c r="AC193" s="35">
        <f>'Initial Info Client Demographic'!I193</f>
        <v>0</v>
      </c>
      <c r="AD193" s="35">
        <f>'Initial Info Client Demographic'!J193</f>
        <v>0</v>
      </c>
    </row>
    <row r="194" spans="1:30" ht="49.5" customHeight="1">
      <c r="A194" s="29">
        <f t="shared" si="0"/>
        <v>181</v>
      </c>
      <c r="B194" s="82">
        <f>'Initial Info Client Demographic'!B194</f>
        <v>0</v>
      </c>
      <c r="C194" s="83">
        <f>'Initial Info Client Demographic'!C194</f>
        <v>0</v>
      </c>
      <c r="D194" s="84"/>
      <c r="E194" s="85"/>
      <c r="F194" s="86"/>
      <c r="G194" s="87"/>
      <c r="H194" s="88"/>
      <c r="I194" s="89"/>
      <c r="J194" s="90"/>
      <c r="K194" s="91"/>
      <c r="L194" s="92"/>
      <c r="M194" s="93">
        <f t="shared" si="1"/>
        <v>0</v>
      </c>
      <c r="N194" s="109"/>
      <c r="O194" s="94">
        <f t="shared" si="2"/>
        <v>0</v>
      </c>
      <c r="P194" s="95"/>
      <c r="R194" s="96">
        <f>'Initial Info Client Demographic'!D194</f>
        <v>0</v>
      </c>
      <c r="T194" s="33">
        <f>'Initial Info Client Demographic'!E194</f>
        <v>0</v>
      </c>
      <c r="U194" s="34">
        <f>'Initial Info Client Demographic'!F194</f>
        <v>0</v>
      </c>
      <c r="V194" s="35">
        <f>'Initial Info Client Demographic'!G194</f>
        <v>0</v>
      </c>
      <c r="W194" s="33">
        <f>'Initial Info Client Demographic'!H194</f>
        <v>0</v>
      </c>
      <c r="X194" s="34">
        <f>'Initial Info Client Demographic'!I194</f>
        <v>0</v>
      </c>
      <c r="Y194" s="35">
        <f>'Initial Info Client Demographic'!E194</f>
        <v>0</v>
      </c>
      <c r="Z194" s="35">
        <f>'Initial Info Client Demographic'!F194</f>
        <v>0</v>
      </c>
      <c r="AA194" s="35">
        <f>'Initial Info Client Demographic'!G194</f>
        <v>0</v>
      </c>
      <c r="AB194" s="35">
        <f>'Initial Info Client Demographic'!H194</f>
        <v>0</v>
      </c>
      <c r="AC194" s="35">
        <f>'Initial Info Client Demographic'!I194</f>
        <v>0</v>
      </c>
      <c r="AD194" s="35">
        <f>'Initial Info Client Demographic'!J194</f>
        <v>0</v>
      </c>
    </row>
    <row r="195" spans="1:30" ht="49.5" customHeight="1">
      <c r="A195" s="29">
        <f t="shared" si="0"/>
        <v>182</v>
      </c>
      <c r="B195" s="97">
        <f>'Initial Info Client Demographic'!B195</f>
        <v>0</v>
      </c>
      <c r="C195" s="98">
        <f>'Initial Info Client Demographic'!C195</f>
        <v>0</v>
      </c>
      <c r="D195" s="99"/>
      <c r="E195" s="100"/>
      <c r="F195" s="101"/>
      <c r="G195" s="87"/>
      <c r="H195" s="88"/>
      <c r="I195" s="102"/>
      <c r="J195" s="103"/>
      <c r="K195" s="104"/>
      <c r="L195" s="105"/>
      <c r="M195" s="93">
        <f t="shared" si="1"/>
        <v>0</v>
      </c>
      <c r="N195" s="110"/>
      <c r="O195" s="106">
        <f t="shared" si="2"/>
        <v>0</v>
      </c>
      <c r="P195" s="95"/>
      <c r="R195" s="96">
        <f>'Initial Info Client Demographic'!D195</f>
        <v>0</v>
      </c>
      <c r="T195" s="33">
        <f>'Initial Info Client Demographic'!E195</f>
        <v>0</v>
      </c>
      <c r="U195" s="34">
        <f>'Initial Info Client Demographic'!F195</f>
        <v>0</v>
      </c>
      <c r="V195" s="35">
        <f>'Initial Info Client Demographic'!G195</f>
        <v>0</v>
      </c>
      <c r="W195" s="33">
        <f>'Initial Info Client Demographic'!H195</f>
        <v>0</v>
      </c>
      <c r="X195" s="34">
        <f>'Initial Info Client Demographic'!I195</f>
        <v>0</v>
      </c>
      <c r="Y195" s="35">
        <f>'Initial Info Client Demographic'!E195</f>
        <v>0</v>
      </c>
      <c r="Z195" s="35">
        <f>'Initial Info Client Demographic'!F195</f>
        <v>0</v>
      </c>
      <c r="AA195" s="35">
        <f>'Initial Info Client Demographic'!G195</f>
        <v>0</v>
      </c>
      <c r="AB195" s="35">
        <f>'Initial Info Client Demographic'!H195</f>
        <v>0</v>
      </c>
      <c r="AC195" s="35">
        <f>'Initial Info Client Demographic'!I195</f>
        <v>0</v>
      </c>
      <c r="AD195" s="35">
        <f>'Initial Info Client Demographic'!J195</f>
        <v>0</v>
      </c>
    </row>
    <row r="196" spans="1:30" ht="49.5" customHeight="1">
      <c r="A196" s="29">
        <f t="shared" si="0"/>
        <v>183</v>
      </c>
      <c r="B196" s="82">
        <f>'Initial Info Client Demographic'!B196</f>
        <v>0</v>
      </c>
      <c r="C196" s="83">
        <f>'Initial Info Client Demographic'!C196</f>
        <v>0</v>
      </c>
      <c r="D196" s="84"/>
      <c r="E196" s="85"/>
      <c r="F196" s="86"/>
      <c r="G196" s="87"/>
      <c r="H196" s="88"/>
      <c r="I196" s="89"/>
      <c r="J196" s="90"/>
      <c r="K196" s="91"/>
      <c r="L196" s="92"/>
      <c r="M196" s="93">
        <f t="shared" si="1"/>
        <v>0</v>
      </c>
      <c r="N196" s="109"/>
      <c r="O196" s="94">
        <f t="shared" si="2"/>
        <v>0</v>
      </c>
      <c r="P196" s="95"/>
      <c r="R196" s="96">
        <f>'Initial Info Client Demographic'!D196</f>
        <v>0</v>
      </c>
      <c r="T196" s="33">
        <f>'Initial Info Client Demographic'!E196</f>
        <v>0</v>
      </c>
      <c r="U196" s="34">
        <f>'Initial Info Client Demographic'!F196</f>
        <v>0</v>
      </c>
      <c r="V196" s="35">
        <f>'Initial Info Client Demographic'!G196</f>
        <v>0</v>
      </c>
      <c r="W196" s="33">
        <f>'Initial Info Client Demographic'!H196</f>
        <v>0</v>
      </c>
      <c r="X196" s="34">
        <f>'Initial Info Client Demographic'!I196</f>
        <v>0</v>
      </c>
      <c r="Y196" s="35">
        <f>'Initial Info Client Demographic'!E196</f>
        <v>0</v>
      </c>
      <c r="Z196" s="35">
        <f>'Initial Info Client Demographic'!F196</f>
        <v>0</v>
      </c>
      <c r="AA196" s="35">
        <f>'Initial Info Client Demographic'!G196</f>
        <v>0</v>
      </c>
      <c r="AB196" s="35">
        <f>'Initial Info Client Demographic'!H196</f>
        <v>0</v>
      </c>
      <c r="AC196" s="35">
        <f>'Initial Info Client Demographic'!I196</f>
        <v>0</v>
      </c>
      <c r="AD196" s="35">
        <f>'Initial Info Client Demographic'!J196</f>
        <v>0</v>
      </c>
    </row>
    <row r="197" spans="1:30" ht="49.5" customHeight="1">
      <c r="A197" s="29">
        <f t="shared" si="0"/>
        <v>184</v>
      </c>
      <c r="B197" s="97">
        <f>'Initial Info Client Demographic'!B197</f>
        <v>0</v>
      </c>
      <c r="C197" s="98">
        <f>'Initial Info Client Demographic'!C197</f>
        <v>0</v>
      </c>
      <c r="D197" s="99"/>
      <c r="E197" s="100"/>
      <c r="F197" s="101"/>
      <c r="G197" s="87"/>
      <c r="H197" s="88"/>
      <c r="I197" s="102"/>
      <c r="J197" s="103"/>
      <c r="K197" s="104"/>
      <c r="L197" s="105"/>
      <c r="M197" s="93">
        <f t="shared" si="1"/>
        <v>0</v>
      </c>
      <c r="N197" s="110"/>
      <c r="O197" s="106">
        <f t="shared" si="2"/>
        <v>0</v>
      </c>
      <c r="P197" s="95"/>
      <c r="R197" s="96">
        <f>'Initial Info Client Demographic'!D197</f>
        <v>0</v>
      </c>
      <c r="T197" s="33">
        <f>'Initial Info Client Demographic'!E197</f>
        <v>0</v>
      </c>
      <c r="U197" s="34">
        <f>'Initial Info Client Demographic'!F197</f>
        <v>0</v>
      </c>
      <c r="V197" s="35">
        <f>'Initial Info Client Demographic'!G197</f>
        <v>0</v>
      </c>
      <c r="W197" s="33">
        <f>'Initial Info Client Demographic'!H197</f>
        <v>0</v>
      </c>
      <c r="X197" s="34">
        <f>'Initial Info Client Demographic'!I197</f>
        <v>0</v>
      </c>
      <c r="Y197" s="35">
        <f>'Initial Info Client Demographic'!E197</f>
        <v>0</v>
      </c>
      <c r="Z197" s="35">
        <f>'Initial Info Client Demographic'!F197</f>
        <v>0</v>
      </c>
      <c r="AA197" s="35">
        <f>'Initial Info Client Demographic'!G197</f>
        <v>0</v>
      </c>
      <c r="AB197" s="35">
        <f>'Initial Info Client Demographic'!H197</f>
        <v>0</v>
      </c>
      <c r="AC197" s="35">
        <f>'Initial Info Client Demographic'!I197</f>
        <v>0</v>
      </c>
      <c r="AD197" s="35">
        <f>'Initial Info Client Demographic'!J197</f>
        <v>0</v>
      </c>
    </row>
    <row r="198" spans="1:30" ht="49.5" customHeight="1">
      <c r="A198" s="29">
        <f t="shared" si="0"/>
        <v>185</v>
      </c>
      <c r="B198" s="82">
        <f>'Initial Info Client Demographic'!B198</f>
        <v>0</v>
      </c>
      <c r="C198" s="83">
        <f>'Initial Info Client Demographic'!C198</f>
        <v>0</v>
      </c>
      <c r="D198" s="84"/>
      <c r="E198" s="85"/>
      <c r="F198" s="86"/>
      <c r="G198" s="87"/>
      <c r="H198" s="88"/>
      <c r="I198" s="89"/>
      <c r="J198" s="90"/>
      <c r="K198" s="91"/>
      <c r="L198" s="92"/>
      <c r="M198" s="93">
        <f t="shared" si="1"/>
        <v>0</v>
      </c>
      <c r="N198" s="109"/>
      <c r="O198" s="94">
        <f t="shared" si="2"/>
        <v>0</v>
      </c>
      <c r="P198" s="95"/>
      <c r="R198" s="96">
        <f>'Initial Info Client Demographic'!D198</f>
        <v>0</v>
      </c>
      <c r="T198" s="33">
        <f>'Initial Info Client Demographic'!E198</f>
        <v>0</v>
      </c>
      <c r="U198" s="34">
        <f>'Initial Info Client Demographic'!F198</f>
        <v>0</v>
      </c>
      <c r="V198" s="35">
        <f>'Initial Info Client Demographic'!G198</f>
        <v>0</v>
      </c>
      <c r="W198" s="33">
        <f>'Initial Info Client Demographic'!H198</f>
        <v>0</v>
      </c>
      <c r="X198" s="34">
        <f>'Initial Info Client Demographic'!I198</f>
        <v>0</v>
      </c>
      <c r="Y198" s="35">
        <f>'Initial Info Client Demographic'!E198</f>
        <v>0</v>
      </c>
      <c r="Z198" s="35">
        <f>'Initial Info Client Demographic'!F198</f>
        <v>0</v>
      </c>
      <c r="AA198" s="35">
        <f>'Initial Info Client Demographic'!G198</f>
        <v>0</v>
      </c>
      <c r="AB198" s="35">
        <f>'Initial Info Client Demographic'!H198</f>
        <v>0</v>
      </c>
      <c r="AC198" s="35">
        <f>'Initial Info Client Demographic'!I198</f>
        <v>0</v>
      </c>
      <c r="AD198" s="35">
        <f>'Initial Info Client Demographic'!J198</f>
        <v>0</v>
      </c>
    </row>
    <row r="199" spans="1:30" ht="49.5" customHeight="1">
      <c r="A199" s="29">
        <f t="shared" si="0"/>
        <v>186</v>
      </c>
      <c r="B199" s="97">
        <f>'Initial Info Client Demographic'!B199</f>
        <v>0</v>
      </c>
      <c r="C199" s="98">
        <f>'Initial Info Client Demographic'!C199</f>
        <v>0</v>
      </c>
      <c r="D199" s="99"/>
      <c r="E199" s="100"/>
      <c r="F199" s="101"/>
      <c r="G199" s="87"/>
      <c r="H199" s="88"/>
      <c r="I199" s="102"/>
      <c r="J199" s="103"/>
      <c r="K199" s="104"/>
      <c r="L199" s="105"/>
      <c r="M199" s="93">
        <f t="shared" si="1"/>
        <v>0</v>
      </c>
      <c r="N199" s="110"/>
      <c r="O199" s="106">
        <f t="shared" si="2"/>
        <v>0</v>
      </c>
      <c r="P199" s="95"/>
      <c r="R199" s="96">
        <f>'Initial Info Client Demographic'!D199</f>
        <v>0</v>
      </c>
      <c r="T199" s="33">
        <f>'Initial Info Client Demographic'!E199</f>
        <v>0</v>
      </c>
      <c r="U199" s="34">
        <f>'Initial Info Client Demographic'!F199</f>
        <v>0</v>
      </c>
      <c r="V199" s="35">
        <f>'Initial Info Client Demographic'!G199</f>
        <v>0</v>
      </c>
      <c r="W199" s="33">
        <f>'Initial Info Client Demographic'!H199</f>
        <v>0</v>
      </c>
      <c r="X199" s="34">
        <f>'Initial Info Client Demographic'!I199</f>
        <v>0</v>
      </c>
      <c r="Y199" s="35">
        <f>'Initial Info Client Demographic'!E199</f>
        <v>0</v>
      </c>
      <c r="Z199" s="35">
        <f>'Initial Info Client Demographic'!F199</f>
        <v>0</v>
      </c>
      <c r="AA199" s="35">
        <f>'Initial Info Client Demographic'!G199</f>
        <v>0</v>
      </c>
      <c r="AB199" s="35">
        <f>'Initial Info Client Demographic'!H199</f>
        <v>0</v>
      </c>
      <c r="AC199" s="35">
        <f>'Initial Info Client Demographic'!I199</f>
        <v>0</v>
      </c>
      <c r="AD199" s="35">
        <f>'Initial Info Client Demographic'!J199</f>
        <v>0</v>
      </c>
    </row>
    <row r="200" spans="1:30" ht="49.5" customHeight="1">
      <c r="A200" s="29">
        <f t="shared" si="0"/>
        <v>187</v>
      </c>
      <c r="B200" s="82">
        <f>'Initial Info Client Demographic'!B200</f>
        <v>0</v>
      </c>
      <c r="C200" s="83">
        <f>'Initial Info Client Demographic'!C200</f>
        <v>0</v>
      </c>
      <c r="D200" s="84"/>
      <c r="E200" s="85"/>
      <c r="F200" s="86"/>
      <c r="G200" s="87"/>
      <c r="H200" s="88"/>
      <c r="I200" s="89"/>
      <c r="J200" s="90"/>
      <c r="K200" s="91"/>
      <c r="L200" s="92"/>
      <c r="M200" s="93">
        <f t="shared" si="1"/>
        <v>0</v>
      </c>
      <c r="N200" s="109"/>
      <c r="O200" s="94">
        <f t="shared" si="2"/>
        <v>0</v>
      </c>
      <c r="P200" s="95"/>
      <c r="R200" s="96">
        <f>'Initial Info Client Demographic'!D200</f>
        <v>0</v>
      </c>
      <c r="T200" s="33">
        <f>'Initial Info Client Demographic'!E200</f>
        <v>0</v>
      </c>
      <c r="U200" s="34">
        <f>'Initial Info Client Demographic'!F200</f>
        <v>0</v>
      </c>
      <c r="V200" s="35">
        <f>'Initial Info Client Demographic'!G200</f>
        <v>0</v>
      </c>
      <c r="W200" s="33">
        <f>'Initial Info Client Demographic'!H200</f>
        <v>0</v>
      </c>
      <c r="X200" s="34">
        <f>'Initial Info Client Demographic'!I200</f>
        <v>0</v>
      </c>
      <c r="Y200" s="35">
        <f>'Initial Info Client Demographic'!E200</f>
        <v>0</v>
      </c>
      <c r="Z200" s="35">
        <f>'Initial Info Client Demographic'!F200</f>
        <v>0</v>
      </c>
      <c r="AA200" s="35">
        <f>'Initial Info Client Demographic'!G200</f>
        <v>0</v>
      </c>
      <c r="AB200" s="35">
        <f>'Initial Info Client Demographic'!H200</f>
        <v>0</v>
      </c>
      <c r="AC200" s="35">
        <f>'Initial Info Client Demographic'!I200</f>
        <v>0</v>
      </c>
      <c r="AD200" s="35">
        <f>'Initial Info Client Demographic'!J200</f>
        <v>0</v>
      </c>
    </row>
    <row r="201" spans="1:30" ht="49.5" customHeight="1">
      <c r="A201" s="29">
        <f t="shared" si="0"/>
        <v>188</v>
      </c>
      <c r="B201" s="97">
        <f>'Initial Info Client Demographic'!B201</f>
        <v>0</v>
      </c>
      <c r="C201" s="98">
        <f>'Initial Info Client Demographic'!C201</f>
        <v>0</v>
      </c>
      <c r="D201" s="99"/>
      <c r="E201" s="100"/>
      <c r="F201" s="101"/>
      <c r="G201" s="87"/>
      <c r="H201" s="88"/>
      <c r="I201" s="102"/>
      <c r="J201" s="103"/>
      <c r="K201" s="104"/>
      <c r="L201" s="105"/>
      <c r="M201" s="93">
        <f t="shared" si="1"/>
        <v>0</v>
      </c>
      <c r="N201" s="110"/>
      <c r="O201" s="106">
        <f t="shared" si="2"/>
        <v>0</v>
      </c>
      <c r="P201" s="95"/>
      <c r="R201" s="96">
        <f>'Initial Info Client Demographic'!D201</f>
        <v>0</v>
      </c>
      <c r="T201" s="33">
        <f>'Initial Info Client Demographic'!E201</f>
        <v>0</v>
      </c>
      <c r="U201" s="34">
        <f>'Initial Info Client Demographic'!F201</f>
        <v>0</v>
      </c>
      <c r="V201" s="35">
        <f>'Initial Info Client Demographic'!G201</f>
        <v>0</v>
      </c>
      <c r="W201" s="33">
        <f>'Initial Info Client Demographic'!H201</f>
        <v>0</v>
      </c>
      <c r="X201" s="34">
        <f>'Initial Info Client Demographic'!I201</f>
        <v>0</v>
      </c>
      <c r="Y201" s="35">
        <f>'Initial Info Client Demographic'!E201</f>
        <v>0</v>
      </c>
      <c r="Z201" s="35">
        <f>'Initial Info Client Demographic'!F201</f>
        <v>0</v>
      </c>
      <c r="AA201" s="35">
        <f>'Initial Info Client Demographic'!G201</f>
        <v>0</v>
      </c>
      <c r="AB201" s="35">
        <f>'Initial Info Client Demographic'!H201</f>
        <v>0</v>
      </c>
      <c r="AC201" s="35">
        <f>'Initial Info Client Demographic'!I201</f>
        <v>0</v>
      </c>
      <c r="AD201" s="35">
        <f>'Initial Info Client Demographic'!J201</f>
        <v>0</v>
      </c>
    </row>
    <row r="202" spans="1:30" ht="49.5" customHeight="1">
      <c r="A202" s="29">
        <f t="shared" si="0"/>
        <v>189</v>
      </c>
      <c r="B202" s="82">
        <f>'Initial Info Client Demographic'!B202</f>
        <v>0</v>
      </c>
      <c r="C202" s="83">
        <f>'Initial Info Client Demographic'!C202</f>
        <v>0</v>
      </c>
      <c r="D202" s="84"/>
      <c r="E202" s="85"/>
      <c r="F202" s="86"/>
      <c r="G202" s="87"/>
      <c r="H202" s="88"/>
      <c r="I202" s="89"/>
      <c r="J202" s="90"/>
      <c r="K202" s="91"/>
      <c r="L202" s="92"/>
      <c r="M202" s="93">
        <f t="shared" si="1"/>
        <v>0</v>
      </c>
      <c r="N202" s="109"/>
      <c r="O202" s="94">
        <f t="shared" si="2"/>
        <v>0</v>
      </c>
      <c r="P202" s="95"/>
      <c r="R202" s="96">
        <f>'Initial Info Client Demographic'!D202</f>
        <v>0</v>
      </c>
      <c r="T202" s="33">
        <f>'Initial Info Client Demographic'!E202</f>
        <v>0</v>
      </c>
      <c r="U202" s="34">
        <f>'Initial Info Client Demographic'!F202</f>
        <v>0</v>
      </c>
      <c r="V202" s="35">
        <f>'Initial Info Client Demographic'!G202</f>
        <v>0</v>
      </c>
      <c r="W202" s="33">
        <f>'Initial Info Client Demographic'!H202</f>
        <v>0</v>
      </c>
      <c r="X202" s="34">
        <f>'Initial Info Client Demographic'!I202</f>
        <v>0</v>
      </c>
      <c r="Y202" s="35">
        <f>'Initial Info Client Demographic'!E202</f>
        <v>0</v>
      </c>
      <c r="Z202" s="35">
        <f>'Initial Info Client Demographic'!F202</f>
        <v>0</v>
      </c>
      <c r="AA202" s="35">
        <f>'Initial Info Client Demographic'!G202</f>
        <v>0</v>
      </c>
      <c r="AB202" s="35">
        <f>'Initial Info Client Demographic'!H202</f>
        <v>0</v>
      </c>
      <c r="AC202" s="35">
        <f>'Initial Info Client Demographic'!I202</f>
        <v>0</v>
      </c>
      <c r="AD202" s="35">
        <f>'Initial Info Client Demographic'!J202</f>
        <v>0</v>
      </c>
    </row>
    <row r="203" spans="1:30" ht="49.5" customHeight="1">
      <c r="A203" s="29">
        <f t="shared" si="0"/>
        <v>190</v>
      </c>
      <c r="B203" s="97">
        <f>'Initial Info Client Demographic'!B203</f>
        <v>0</v>
      </c>
      <c r="C203" s="98">
        <f>'Initial Info Client Demographic'!C203</f>
        <v>0</v>
      </c>
      <c r="D203" s="99"/>
      <c r="E203" s="100"/>
      <c r="F203" s="101"/>
      <c r="G203" s="87"/>
      <c r="H203" s="88"/>
      <c r="I203" s="102"/>
      <c r="J203" s="103"/>
      <c r="K203" s="104"/>
      <c r="L203" s="105"/>
      <c r="M203" s="93">
        <f t="shared" si="1"/>
        <v>0</v>
      </c>
      <c r="N203" s="110"/>
      <c r="O203" s="106">
        <f t="shared" si="2"/>
        <v>0</v>
      </c>
      <c r="P203" s="95"/>
      <c r="R203" s="96">
        <f>'Initial Info Client Demographic'!D203</f>
        <v>0</v>
      </c>
      <c r="T203" s="33">
        <f>'Initial Info Client Demographic'!E203</f>
        <v>0</v>
      </c>
      <c r="U203" s="34">
        <f>'Initial Info Client Demographic'!F203</f>
        <v>0</v>
      </c>
      <c r="V203" s="35">
        <f>'Initial Info Client Demographic'!G203</f>
        <v>0</v>
      </c>
      <c r="W203" s="33">
        <f>'Initial Info Client Demographic'!H203</f>
        <v>0</v>
      </c>
      <c r="X203" s="34">
        <f>'Initial Info Client Demographic'!I203</f>
        <v>0</v>
      </c>
      <c r="Y203" s="35">
        <f>'Initial Info Client Demographic'!E203</f>
        <v>0</v>
      </c>
      <c r="Z203" s="35">
        <f>'Initial Info Client Demographic'!F203</f>
        <v>0</v>
      </c>
      <c r="AA203" s="35">
        <f>'Initial Info Client Demographic'!G203</f>
        <v>0</v>
      </c>
      <c r="AB203" s="35">
        <f>'Initial Info Client Demographic'!H203</f>
        <v>0</v>
      </c>
      <c r="AC203" s="35">
        <f>'Initial Info Client Demographic'!I203</f>
        <v>0</v>
      </c>
      <c r="AD203" s="35">
        <f>'Initial Info Client Demographic'!J203</f>
        <v>0</v>
      </c>
    </row>
    <row r="204" spans="1:30" ht="49.5" customHeight="1">
      <c r="A204" s="29">
        <f t="shared" si="0"/>
        <v>191</v>
      </c>
      <c r="B204" s="82">
        <f>'Initial Info Client Demographic'!B204</f>
        <v>0</v>
      </c>
      <c r="C204" s="83">
        <f>'Initial Info Client Demographic'!C204</f>
        <v>0</v>
      </c>
      <c r="D204" s="84"/>
      <c r="E204" s="85"/>
      <c r="F204" s="86"/>
      <c r="G204" s="87"/>
      <c r="H204" s="88"/>
      <c r="I204" s="89"/>
      <c r="J204" s="90"/>
      <c r="K204" s="91"/>
      <c r="L204" s="92"/>
      <c r="M204" s="93">
        <f t="shared" si="1"/>
        <v>0</v>
      </c>
      <c r="N204" s="109"/>
      <c r="O204" s="94">
        <f t="shared" si="2"/>
        <v>0</v>
      </c>
      <c r="P204" s="95"/>
      <c r="R204" s="96">
        <f>'Initial Info Client Demographic'!D204</f>
        <v>0</v>
      </c>
      <c r="T204" s="33">
        <f>'Initial Info Client Demographic'!E204</f>
        <v>0</v>
      </c>
      <c r="U204" s="34">
        <f>'Initial Info Client Demographic'!F204</f>
        <v>0</v>
      </c>
      <c r="V204" s="35">
        <f>'Initial Info Client Demographic'!G204</f>
        <v>0</v>
      </c>
      <c r="W204" s="33">
        <f>'Initial Info Client Demographic'!H204</f>
        <v>0</v>
      </c>
      <c r="X204" s="34">
        <f>'Initial Info Client Demographic'!I204</f>
        <v>0</v>
      </c>
      <c r="Y204" s="35">
        <f>'Initial Info Client Demographic'!E204</f>
        <v>0</v>
      </c>
      <c r="Z204" s="35">
        <f>'Initial Info Client Demographic'!F204</f>
        <v>0</v>
      </c>
      <c r="AA204" s="35">
        <f>'Initial Info Client Demographic'!G204</f>
        <v>0</v>
      </c>
      <c r="AB204" s="35">
        <f>'Initial Info Client Demographic'!H204</f>
        <v>0</v>
      </c>
      <c r="AC204" s="35">
        <f>'Initial Info Client Demographic'!I204</f>
        <v>0</v>
      </c>
      <c r="AD204" s="35">
        <f>'Initial Info Client Demographic'!J204</f>
        <v>0</v>
      </c>
    </row>
    <row r="205" spans="1:30" ht="49.5" customHeight="1">
      <c r="A205" s="29">
        <f t="shared" si="0"/>
        <v>192</v>
      </c>
      <c r="B205" s="97">
        <f>'Initial Info Client Demographic'!B205</f>
        <v>0</v>
      </c>
      <c r="C205" s="98">
        <f>'Initial Info Client Demographic'!C205</f>
        <v>0</v>
      </c>
      <c r="D205" s="99"/>
      <c r="E205" s="100"/>
      <c r="F205" s="101"/>
      <c r="G205" s="87"/>
      <c r="H205" s="88"/>
      <c r="I205" s="102"/>
      <c r="J205" s="103"/>
      <c r="K205" s="104"/>
      <c r="L205" s="105"/>
      <c r="M205" s="93">
        <f t="shared" si="1"/>
        <v>0</v>
      </c>
      <c r="N205" s="110"/>
      <c r="O205" s="106">
        <f t="shared" si="2"/>
        <v>0</v>
      </c>
      <c r="P205" s="95"/>
      <c r="R205" s="96">
        <f>'Initial Info Client Demographic'!D205</f>
        <v>0</v>
      </c>
      <c r="T205" s="33">
        <f>'Initial Info Client Demographic'!E205</f>
        <v>0</v>
      </c>
      <c r="U205" s="34">
        <f>'Initial Info Client Demographic'!F205</f>
        <v>0</v>
      </c>
      <c r="V205" s="35">
        <f>'Initial Info Client Demographic'!G205</f>
        <v>0</v>
      </c>
      <c r="W205" s="33">
        <f>'Initial Info Client Demographic'!H205</f>
        <v>0</v>
      </c>
      <c r="X205" s="34">
        <f>'Initial Info Client Demographic'!I205</f>
        <v>0</v>
      </c>
      <c r="Y205" s="35">
        <f>'Initial Info Client Demographic'!E205</f>
        <v>0</v>
      </c>
      <c r="Z205" s="35">
        <f>'Initial Info Client Demographic'!F205</f>
        <v>0</v>
      </c>
      <c r="AA205" s="35">
        <f>'Initial Info Client Demographic'!G205</f>
        <v>0</v>
      </c>
      <c r="AB205" s="35">
        <f>'Initial Info Client Demographic'!H205</f>
        <v>0</v>
      </c>
      <c r="AC205" s="35">
        <f>'Initial Info Client Demographic'!I205</f>
        <v>0</v>
      </c>
      <c r="AD205" s="35">
        <f>'Initial Info Client Demographic'!J205</f>
        <v>0</v>
      </c>
    </row>
    <row r="206" spans="1:30" ht="49.5" customHeight="1">
      <c r="A206" s="29">
        <f t="shared" si="0"/>
        <v>193</v>
      </c>
      <c r="B206" s="82">
        <f>'Initial Info Client Demographic'!B206</f>
        <v>0</v>
      </c>
      <c r="C206" s="83">
        <f>'Initial Info Client Demographic'!C206</f>
        <v>0</v>
      </c>
      <c r="D206" s="84"/>
      <c r="E206" s="85"/>
      <c r="F206" s="86"/>
      <c r="G206" s="87"/>
      <c r="H206" s="88"/>
      <c r="I206" s="89"/>
      <c r="J206" s="90"/>
      <c r="K206" s="91"/>
      <c r="L206" s="92"/>
      <c r="M206" s="93">
        <f t="shared" si="1"/>
        <v>0</v>
      </c>
      <c r="N206" s="109"/>
      <c r="O206" s="94">
        <f t="shared" si="2"/>
        <v>0</v>
      </c>
      <c r="P206" s="95"/>
      <c r="R206" s="96">
        <f>'Initial Info Client Demographic'!D206</f>
        <v>0</v>
      </c>
      <c r="T206" s="33">
        <f>'Initial Info Client Demographic'!E206</f>
        <v>0</v>
      </c>
      <c r="U206" s="34">
        <f>'Initial Info Client Demographic'!F206</f>
        <v>0</v>
      </c>
      <c r="V206" s="35">
        <f>'Initial Info Client Demographic'!G206</f>
        <v>0</v>
      </c>
      <c r="W206" s="33">
        <f>'Initial Info Client Demographic'!H206</f>
        <v>0</v>
      </c>
      <c r="X206" s="34">
        <f>'Initial Info Client Demographic'!I206</f>
        <v>0</v>
      </c>
      <c r="Y206" s="35">
        <f>'Initial Info Client Demographic'!E206</f>
        <v>0</v>
      </c>
      <c r="Z206" s="35">
        <f>'Initial Info Client Demographic'!F206</f>
        <v>0</v>
      </c>
      <c r="AA206" s="35">
        <f>'Initial Info Client Demographic'!G206</f>
        <v>0</v>
      </c>
      <c r="AB206" s="35">
        <f>'Initial Info Client Demographic'!H206</f>
        <v>0</v>
      </c>
      <c r="AC206" s="35">
        <f>'Initial Info Client Demographic'!I206</f>
        <v>0</v>
      </c>
      <c r="AD206" s="35">
        <f>'Initial Info Client Demographic'!J206</f>
        <v>0</v>
      </c>
    </row>
    <row r="207" spans="1:30" ht="49.5" customHeight="1">
      <c r="A207" s="29">
        <f t="shared" si="0"/>
        <v>194</v>
      </c>
      <c r="B207" s="97">
        <f>'Initial Info Client Demographic'!B207</f>
        <v>0</v>
      </c>
      <c r="C207" s="98">
        <f>'Initial Info Client Demographic'!C207</f>
        <v>0</v>
      </c>
      <c r="D207" s="99"/>
      <c r="E207" s="100"/>
      <c r="F207" s="101"/>
      <c r="G207" s="87"/>
      <c r="H207" s="88"/>
      <c r="I207" s="102"/>
      <c r="J207" s="103"/>
      <c r="K207" s="104"/>
      <c r="L207" s="105"/>
      <c r="M207" s="93">
        <f t="shared" si="1"/>
        <v>0</v>
      </c>
      <c r="N207" s="110"/>
      <c r="O207" s="106">
        <f t="shared" si="2"/>
        <v>0</v>
      </c>
      <c r="P207" s="95"/>
      <c r="R207" s="96">
        <f>'Initial Info Client Demographic'!D207</f>
        <v>0</v>
      </c>
      <c r="T207" s="33">
        <f>'Initial Info Client Demographic'!E207</f>
        <v>0</v>
      </c>
      <c r="U207" s="34">
        <f>'Initial Info Client Demographic'!F207</f>
        <v>0</v>
      </c>
      <c r="V207" s="35">
        <f>'Initial Info Client Demographic'!G207</f>
        <v>0</v>
      </c>
      <c r="W207" s="33">
        <f>'Initial Info Client Demographic'!H207</f>
        <v>0</v>
      </c>
      <c r="X207" s="34">
        <f>'Initial Info Client Demographic'!I207</f>
        <v>0</v>
      </c>
      <c r="Y207" s="35">
        <f>'Initial Info Client Demographic'!E207</f>
        <v>0</v>
      </c>
      <c r="Z207" s="35">
        <f>'Initial Info Client Demographic'!F207</f>
        <v>0</v>
      </c>
      <c r="AA207" s="35">
        <f>'Initial Info Client Demographic'!G207</f>
        <v>0</v>
      </c>
      <c r="AB207" s="35">
        <f>'Initial Info Client Demographic'!H207</f>
        <v>0</v>
      </c>
      <c r="AC207" s="35">
        <f>'Initial Info Client Demographic'!I207</f>
        <v>0</v>
      </c>
      <c r="AD207" s="35">
        <f>'Initial Info Client Demographic'!J207</f>
        <v>0</v>
      </c>
    </row>
    <row r="208" spans="1:30" ht="49.5" customHeight="1">
      <c r="A208" s="29">
        <f t="shared" si="0"/>
        <v>195</v>
      </c>
      <c r="B208" s="82">
        <f>'Initial Info Client Demographic'!B208</f>
        <v>0</v>
      </c>
      <c r="C208" s="83">
        <f>'Initial Info Client Demographic'!C208</f>
        <v>0</v>
      </c>
      <c r="D208" s="84"/>
      <c r="E208" s="85"/>
      <c r="F208" s="86"/>
      <c r="G208" s="87"/>
      <c r="H208" s="88"/>
      <c r="I208" s="89"/>
      <c r="J208" s="90"/>
      <c r="K208" s="91"/>
      <c r="L208" s="92"/>
      <c r="M208" s="93">
        <f t="shared" si="1"/>
        <v>0</v>
      </c>
      <c r="N208" s="109"/>
      <c r="O208" s="94">
        <f t="shared" si="2"/>
        <v>0</v>
      </c>
      <c r="P208" s="95"/>
      <c r="R208" s="96">
        <f>'Initial Info Client Demographic'!D208</f>
        <v>0</v>
      </c>
      <c r="T208" s="33">
        <f>'Initial Info Client Demographic'!E208</f>
        <v>0</v>
      </c>
      <c r="U208" s="34">
        <f>'Initial Info Client Demographic'!F208</f>
        <v>0</v>
      </c>
      <c r="V208" s="35">
        <f>'Initial Info Client Demographic'!G208</f>
        <v>0</v>
      </c>
      <c r="W208" s="33">
        <f>'Initial Info Client Demographic'!H208</f>
        <v>0</v>
      </c>
      <c r="X208" s="34">
        <f>'Initial Info Client Demographic'!I208</f>
        <v>0</v>
      </c>
      <c r="Y208" s="35">
        <f>'Initial Info Client Demographic'!E208</f>
        <v>0</v>
      </c>
      <c r="Z208" s="35">
        <f>'Initial Info Client Demographic'!F208</f>
        <v>0</v>
      </c>
      <c r="AA208" s="35">
        <f>'Initial Info Client Demographic'!G208</f>
        <v>0</v>
      </c>
      <c r="AB208" s="35">
        <f>'Initial Info Client Demographic'!H208</f>
        <v>0</v>
      </c>
      <c r="AC208" s="35">
        <f>'Initial Info Client Demographic'!I208</f>
        <v>0</v>
      </c>
      <c r="AD208" s="35">
        <f>'Initial Info Client Demographic'!J208</f>
        <v>0</v>
      </c>
    </row>
    <row r="209" spans="1:30" ht="49.5" customHeight="1">
      <c r="A209" s="29">
        <f t="shared" si="0"/>
        <v>196</v>
      </c>
      <c r="B209" s="97">
        <f>'Initial Info Client Demographic'!B209</f>
        <v>0</v>
      </c>
      <c r="C209" s="98">
        <f>'Initial Info Client Demographic'!C209</f>
        <v>0</v>
      </c>
      <c r="D209" s="99"/>
      <c r="E209" s="100"/>
      <c r="F209" s="101"/>
      <c r="G209" s="87"/>
      <c r="H209" s="88"/>
      <c r="I209" s="102"/>
      <c r="J209" s="103"/>
      <c r="K209" s="104"/>
      <c r="L209" s="105"/>
      <c r="M209" s="93">
        <f t="shared" si="1"/>
        <v>0</v>
      </c>
      <c r="N209" s="110"/>
      <c r="O209" s="106">
        <f t="shared" si="2"/>
        <v>0</v>
      </c>
      <c r="P209" s="95"/>
      <c r="R209" s="96">
        <f>'Initial Info Client Demographic'!D209</f>
        <v>0</v>
      </c>
      <c r="T209" s="33">
        <f>'Initial Info Client Demographic'!E209</f>
        <v>0</v>
      </c>
      <c r="U209" s="34">
        <f>'Initial Info Client Demographic'!F209</f>
        <v>0</v>
      </c>
      <c r="V209" s="35">
        <f>'Initial Info Client Demographic'!G209</f>
        <v>0</v>
      </c>
      <c r="W209" s="33">
        <f>'Initial Info Client Demographic'!H209</f>
        <v>0</v>
      </c>
      <c r="X209" s="34">
        <f>'Initial Info Client Demographic'!I209</f>
        <v>0</v>
      </c>
      <c r="Y209" s="35">
        <f>'Initial Info Client Demographic'!E209</f>
        <v>0</v>
      </c>
      <c r="Z209" s="35">
        <f>'Initial Info Client Demographic'!F209</f>
        <v>0</v>
      </c>
      <c r="AA209" s="35">
        <f>'Initial Info Client Demographic'!G209</f>
        <v>0</v>
      </c>
      <c r="AB209" s="35">
        <f>'Initial Info Client Demographic'!H209</f>
        <v>0</v>
      </c>
      <c r="AC209" s="35">
        <f>'Initial Info Client Demographic'!I209</f>
        <v>0</v>
      </c>
      <c r="AD209" s="35">
        <f>'Initial Info Client Demographic'!J209</f>
        <v>0</v>
      </c>
    </row>
    <row r="210" spans="1:30" ht="49.5" customHeight="1">
      <c r="A210" s="29">
        <f t="shared" si="0"/>
        <v>197</v>
      </c>
      <c r="B210" s="82">
        <f>'Initial Info Client Demographic'!B210</f>
        <v>0</v>
      </c>
      <c r="C210" s="83">
        <f>'Initial Info Client Demographic'!C210</f>
        <v>0</v>
      </c>
      <c r="D210" s="84"/>
      <c r="E210" s="85"/>
      <c r="F210" s="86"/>
      <c r="G210" s="87"/>
      <c r="H210" s="88"/>
      <c r="I210" s="89"/>
      <c r="J210" s="90"/>
      <c r="K210" s="91"/>
      <c r="L210" s="92"/>
      <c r="M210" s="93">
        <f t="shared" si="1"/>
        <v>0</v>
      </c>
      <c r="N210" s="109"/>
      <c r="O210" s="94">
        <f t="shared" si="2"/>
        <v>0</v>
      </c>
      <c r="P210" s="95"/>
      <c r="R210" s="96">
        <f>'Initial Info Client Demographic'!D210</f>
        <v>0</v>
      </c>
      <c r="T210" s="33">
        <f>'Initial Info Client Demographic'!E210</f>
        <v>0</v>
      </c>
      <c r="U210" s="34">
        <f>'Initial Info Client Demographic'!F210</f>
        <v>0</v>
      </c>
      <c r="V210" s="35">
        <f>'Initial Info Client Demographic'!G210</f>
        <v>0</v>
      </c>
      <c r="W210" s="33">
        <f>'Initial Info Client Demographic'!H210</f>
        <v>0</v>
      </c>
      <c r="X210" s="34">
        <f>'Initial Info Client Demographic'!I210</f>
        <v>0</v>
      </c>
      <c r="Y210" s="35">
        <f>'Initial Info Client Demographic'!E210</f>
        <v>0</v>
      </c>
      <c r="Z210" s="35">
        <f>'Initial Info Client Demographic'!F210</f>
        <v>0</v>
      </c>
      <c r="AA210" s="35">
        <f>'Initial Info Client Demographic'!G210</f>
        <v>0</v>
      </c>
      <c r="AB210" s="35">
        <f>'Initial Info Client Demographic'!H210</f>
        <v>0</v>
      </c>
      <c r="AC210" s="35">
        <f>'Initial Info Client Demographic'!I210</f>
        <v>0</v>
      </c>
      <c r="AD210" s="35">
        <f>'Initial Info Client Demographic'!J210</f>
        <v>0</v>
      </c>
    </row>
    <row r="211" spans="1:30" ht="49.5" customHeight="1">
      <c r="A211" s="29">
        <f t="shared" si="0"/>
        <v>198</v>
      </c>
      <c r="B211" s="97">
        <f>'Initial Info Client Demographic'!B211</f>
        <v>0</v>
      </c>
      <c r="C211" s="98">
        <f>'Initial Info Client Demographic'!C211</f>
        <v>0</v>
      </c>
      <c r="D211" s="99"/>
      <c r="E211" s="100"/>
      <c r="F211" s="101"/>
      <c r="G211" s="87"/>
      <c r="H211" s="88"/>
      <c r="I211" s="102"/>
      <c r="J211" s="103"/>
      <c r="K211" s="104"/>
      <c r="L211" s="105"/>
      <c r="M211" s="93">
        <f t="shared" si="1"/>
        <v>0</v>
      </c>
      <c r="N211" s="110"/>
      <c r="O211" s="106">
        <f t="shared" si="2"/>
        <v>0</v>
      </c>
      <c r="P211" s="95"/>
      <c r="R211" s="96">
        <f>'Initial Info Client Demographic'!D211</f>
        <v>0</v>
      </c>
      <c r="T211" s="33">
        <f>'Initial Info Client Demographic'!E211</f>
        <v>0</v>
      </c>
      <c r="U211" s="34">
        <f>'Initial Info Client Demographic'!F211</f>
        <v>0</v>
      </c>
      <c r="V211" s="35">
        <f>'Initial Info Client Demographic'!G211</f>
        <v>0</v>
      </c>
      <c r="W211" s="33">
        <f>'Initial Info Client Demographic'!H211</f>
        <v>0</v>
      </c>
      <c r="X211" s="34">
        <f>'Initial Info Client Demographic'!I211</f>
        <v>0</v>
      </c>
      <c r="Y211" s="35">
        <f>'Initial Info Client Demographic'!E211</f>
        <v>0</v>
      </c>
      <c r="Z211" s="35">
        <f>'Initial Info Client Demographic'!F211</f>
        <v>0</v>
      </c>
      <c r="AA211" s="35">
        <f>'Initial Info Client Demographic'!G211</f>
        <v>0</v>
      </c>
      <c r="AB211" s="35">
        <f>'Initial Info Client Demographic'!H211</f>
        <v>0</v>
      </c>
      <c r="AC211" s="35">
        <f>'Initial Info Client Demographic'!I211</f>
        <v>0</v>
      </c>
      <c r="AD211" s="35">
        <f>'Initial Info Client Demographic'!J211</f>
        <v>0</v>
      </c>
    </row>
    <row r="212" spans="1:30" ht="49.5" customHeight="1">
      <c r="A212" s="29">
        <f t="shared" si="0"/>
        <v>199</v>
      </c>
      <c r="B212" s="82">
        <f>'Initial Info Client Demographic'!B212</f>
        <v>0</v>
      </c>
      <c r="C212" s="83">
        <f>'Initial Info Client Demographic'!C212</f>
        <v>0</v>
      </c>
      <c r="D212" s="84"/>
      <c r="E212" s="85"/>
      <c r="F212" s="86"/>
      <c r="G212" s="87"/>
      <c r="H212" s="88"/>
      <c r="I212" s="89"/>
      <c r="J212" s="90"/>
      <c r="K212" s="91"/>
      <c r="L212" s="92"/>
      <c r="M212" s="93">
        <f t="shared" si="1"/>
        <v>0</v>
      </c>
      <c r="N212" s="109"/>
      <c r="O212" s="94">
        <f t="shared" si="2"/>
        <v>0</v>
      </c>
      <c r="P212" s="95"/>
      <c r="R212" s="96">
        <f>'Initial Info Client Demographic'!D212</f>
        <v>0</v>
      </c>
      <c r="T212" s="33">
        <f>'Initial Info Client Demographic'!E212</f>
        <v>0</v>
      </c>
      <c r="U212" s="34">
        <f>'Initial Info Client Demographic'!F212</f>
        <v>0</v>
      </c>
      <c r="V212" s="35">
        <f>'Initial Info Client Demographic'!G212</f>
        <v>0</v>
      </c>
      <c r="W212" s="33">
        <f>'Initial Info Client Demographic'!H212</f>
        <v>0</v>
      </c>
      <c r="X212" s="34">
        <f>'Initial Info Client Demographic'!I212</f>
        <v>0</v>
      </c>
      <c r="Y212" s="35">
        <f>'Initial Info Client Demographic'!E212</f>
        <v>0</v>
      </c>
      <c r="Z212" s="35">
        <f>'Initial Info Client Demographic'!F212</f>
        <v>0</v>
      </c>
      <c r="AA212" s="35">
        <f>'Initial Info Client Demographic'!G212</f>
        <v>0</v>
      </c>
      <c r="AB212" s="35">
        <f>'Initial Info Client Demographic'!H212</f>
        <v>0</v>
      </c>
      <c r="AC212" s="35">
        <f>'Initial Info Client Demographic'!I212</f>
        <v>0</v>
      </c>
      <c r="AD212" s="35">
        <f>'Initial Info Client Demographic'!J212</f>
        <v>0</v>
      </c>
    </row>
    <row r="213" spans="1:30" ht="49.5" customHeight="1">
      <c r="A213" s="29">
        <f t="shared" si="0"/>
        <v>200</v>
      </c>
      <c r="B213" s="97">
        <f>'Initial Info Client Demographic'!B213</f>
        <v>0</v>
      </c>
      <c r="C213" s="98">
        <f>'Initial Info Client Demographic'!C213</f>
        <v>0</v>
      </c>
      <c r="D213" s="99"/>
      <c r="E213" s="100"/>
      <c r="F213" s="101"/>
      <c r="G213" s="87"/>
      <c r="H213" s="88"/>
      <c r="I213" s="102"/>
      <c r="J213" s="103"/>
      <c r="K213" s="104"/>
      <c r="L213" s="105"/>
      <c r="M213" s="93">
        <f t="shared" si="1"/>
        <v>0</v>
      </c>
      <c r="N213" s="110"/>
      <c r="O213" s="106">
        <f t="shared" si="2"/>
        <v>0</v>
      </c>
      <c r="P213" s="95"/>
      <c r="R213" s="96">
        <f>'Initial Info Client Demographic'!D213</f>
        <v>0</v>
      </c>
      <c r="T213" s="33">
        <f>'Initial Info Client Demographic'!E213</f>
        <v>0</v>
      </c>
      <c r="U213" s="34">
        <f>'Initial Info Client Demographic'!F213</f>
        <v>0</v>
      </c>
      <c r="V213" s="35">
        <f>'Initial Info Client Demographic'!G213</f>
        <v>0</v>
      </c>
      <c r="W213" s="33">
        <f>'Initial Info Client Demographic'!H213</f>
        <v>0</v>
      </c>
      <c r="X213" s="34">
        <f>'Initial Info Client Demographic'!I213</f>
        <v>0</v>
      </c>
      <c r="Y213" s="35">
        <f>'Initial Info Client Demographic'!E213</f>
        <v>0</v>
      </c>
      <c r="Z213" s="35">
        <f>'Initial Info Client Demographic'!F213</f>
        <v>0</v>
      </c>
      <c r="AA213" s="35">
        <f>'Initial Info Client Demographic'!G213</f>
        <v>0</v>
      </c>
      <c r="AB213" s="35">
        <f>'Initial Info Client Demographic'!H213</f>
        <v>0</v>
      </c>
      <c r="AC213" s="35">
        <f>'Initial Info Client Demographic'!I213</f>
        <v>0</v>
      </c>
      <c r="AD213" s="35">
        <f>'Initial Info Client Demographic'!J213</f>
        <v>0</v>
      </c>
    </row>
    <row r="214" spans="1:30" ht="49.5" customHeight="1">
      <c r="A214" s="29">
        <f t="shared" si="0"/>
        <v>201</v>
      </c>
      <c r="B214" s="82">
        <f>'Initial Info Client Demographic'!B214</f>
        <v>0</v>
      </c>
      <c r="C214" s="83">
        <f>'Initial Info Client Demographic'!C214</f>
        <v>0</v>
      </c>
      <c r="D214" s="84"/>
      <c r="E214" s="85"/>
      <c r="F214" s="86"/>
      <c r="G214" s="87"/>
      <c r="H214" s="88"/>
      <c r="I214" s="89"/>
      <c r="J214" s="90"/>
      <c r="K214" s="91"/>
      <c r="L214" s="92"/>
      <c r="M214" s="93">
        <f t="shared" si="1"/>
        <v>0</v>
      </c>
      <c r="N214" s="109"/>
      <c r="O214" s="94">
        <f t="shared" si="2"/>
        <v>0</v>
      </c>
      <c r="P214" s="95"/>
      <c r="R214" s="96">
        <f>'Initial Info Client Demographic'!D214</f>
        <v>0</v>
      </c>
      <c r="T214" s="33">
        <f>'Initial Info Client Demographic'!E214</f>
        <v>0</v>
      </c>
      <c r="U214" s="34">
        <f>'Initial Info Client Demographic'!F214</f>
        <v>0</v>
      </c>
      <c r="V214" s="35">
        <f>'Initial Info Client Demographic'!G214</f>
        <v>0</v>
      </c>
      <c r="W214" s="33">
        <f>'Initial Info Client Demographic'!H214</f>
        <v>0</v>
      </c>
      <c r="X214" s="34">
        <f>'Initial Info Client Demographic'!I214</f>
        <v>0</v>
      </c>
      <c r="Y214" s="35">
        <f>'Initial Info Client Demographic'!E214</f>
        <v>0</v>
      </c>
      <c r="Z214" s="35">
        <f>'Initial Info Client Demographic'!F214</f>
        <v>0</v>
      </c>
      <c r="AA214" s="35">
        <f>'Initial Info Client Demographic'!G214</f>
        <v>0</v>
      </c>
      <c r="AB214" s="35">
        <f>'Initial Info Client Demographic'!H214</f>
        <v>0</v>
      </c>
      <c r="AC214" s="35">
        <f>'Initial Info Client Demographic'!I214</f>
        <v>0</v>
      </c>
      <c r="AD214" s="35">
        <f>'Initial Info Client Demographic'!J214</f>
        <v>0</v>
      </c>
    </row>
    <row r="215" spans="1:30" ht="49.5" customHeight="1">
      <c r="A215" s="29">
        <f t="shared" si="0"/>
        <v>202</v>
      </c>
      <c r="B215" s="97">
        <f>'Initial Info Client Demographic'!B215</f>
        <v>0</v>
      </c>
      <c r="C215" s="98">
        <f>'Initial Info Client Demographic'!C215</f>
        <v>0</v>
      </c>
      <c r="D215" s="99"/>
      <c r="E215" s="100"/>
      <c r="F215" s="101"/>
      <c r="G215" s="87"/>
      <c r="H215" s="88"/>
      <c r="I215" s="102"/>
      <c r="J215" s="103"/>
      <c r="K215" s="104"/>
      <c r="L215" s="105"/>
      <c r="M215" s="93">
        <f t="shared" si="1"/>
        <v>0</v>
      </c>
      <c r="N215" s="110"/>
      <c r="O215" s="106">
        <f t="shared" si="2"/>
        <v>0</v>
      </c>
      <c r="P215" s="95"/>
      <c r="R215" s="96">
        <f>'Initial Info Client Demographic'!D215</f>
        <v>0</v>
      </c>
      <c r="T215" s="33">
        <f>'Initial Info Client Demographic'!E215</f>
        <v>0</v>
      </c>
      <c r="U215" s="34">
        <f>'Initial Info Client Demographic'!F215</f>
        <v>0</v>
      </c>
      <c r="V215" s="35">
        <f>'Initial Info Client Demographic'!G215</f>
        <v>0</v>
      </c>
      <c r="W215" s="33">
        <f>'Initial Info Client Demographic'!H215</f>
        <v>0</v>
      </c>
      <c r="X215" s="34">
        <f>'Initial Info Client Demographic'!I215</f>
        <v>0</v>
      </c>
      <c r="Y215" s="35">
        <f>'Initial Info Client Demographic'!E215</f>
        <v>0</v>
      </c>
      <c r="Z215" s="35">
        <f>'Initial Info Client Demographic'!F215</f>
        <v>0</v>
      </c>
      <c r="AA215" s="35">
        <f>'Initial Info Client Demographic'!G215</f>
        <v>0</v>
      </c>
      <c r="AB215" s="35">
        <f>'Initial Info Client Demographic'!H215</f>
        <v>0</v>
      </c>
      <c r="AC215" s="35">
        <f>'Initial Info Client Demographic'!I215</f>
        <v>0</v>
      </c>
      <c r="AD215" s="35">
        <f>'Initial Info Client Demographic'!J215</f>
        <v>0</v>
      </c>
    </row>
    <row r="216" spans="1:30" ht="49.5" customHeight="1">
      <c r="A216" s="29">
        <f t="shared" si="0"/>
        <v>203</v>
      </c>
      <c r="B216" s="82">
        <f>'Initial Info Client Demographic'!B216</f>
        <v>0</v>
      </c>
      <c r="C216" s="83">
        <f>'Initial Info Client Demographic'!C216</f>
        <v>0</v>
      </c>
      <c r="D216" s="84"/>
      <c r="E216" s="85"/>
      <c r="F216" s="86"/>
      <c r="G216" s="87"/>
      <c r="H216" s="88"/>
      <c r="I216" s="89"/>
      <c r="J216" s="90"/>
      <c r="K216" s="91"/>
      <c r="L216" s="92"/>
      <c r="M216" s="93">
        <f t="shared" si="1"/>
        <v>0</v>
      </c>
      <c r="N216" s="109"/>
      <c r="O216" s="94">
        <f t="shared" si="2"/>
        <v>0</v>
      </c>
      <c r="P216" s="95"/>
      <c r="R216" s="96">
        <f>'Initial Info Client Demographic'!D216</f>
        <v>0</v>
      </c>
      <c r="T216" s="33">
        <f>'Initial Info Client Demographic'!E216</f>
        <v>0</v>
      </c>
      <c r="U216" s="34">
        <f>'Initial Info Client Demographic'!F216</f>
        <v>0</v>
      </c>
      <c r="V216" s="35">
        <f>'Initial Info Client Demographic'!G216</f>
        <v>0</v>
      </c>
      <c r="W216" s="33">
        <f>'Initial Info Client Demographic'!H216</f>
        <v>0</v>
      </c>
      <c r="X216" s="34">
        <f>'Initial Info Client Demographic'!I216</f>
        <v>0</v>
      </c>
      <c r="Y216" s="35">
        <f>'Initial Info Client Demographic'!E216</f>
        <v>0</v>
      </c>
      <c r="Z216" s="35">
        <f>'Initial Info Client Demographic'!F216</f>
        <v>0</v>
      </c>
      <c r="AA216" s="35">
        <f>'Initial Info Client Demographic'!G216</f>
        <v>0</v>
      </c>
      <c r="AB216" s="35">
        <f>'Initial Info Client Demographic'!H216</f>
        <v>0</v>
      </c>
      <c r="AC216" s="35">
        <f>'Initial Info Client Demographic'!I216</f>
        <v>0</v>
      </c>
      <c r="AD216" s="35">
        <f>'Initial Info Client Demographic'!J216</f>
        <v>0</v>
      </c>
    </row>
    <row r="217" spans="1:30" ht="49.5" customHeight="1">
      <c r="A217" s="29">
        <f t="shared" si="0"/>
        <v>204</v>
      </c>
      <c r="B217" s="97">
        <f>'Initial Info Client Demographic'!B217</f>
        <v>0</v>
      </c>
      <c r="C217" s="98">
        <f>'Initial Info Client Demographic'!C217</f>
        <v>0</v>
      </c>
      <c r="D217" s="99"/>
      <c r="E217" s="100"/>
      <c r="F217" s="101"/>
      <c r="G217" s="87"/>
      <c r="H217" s="88"/>
      <c r="I217" s="102"/>
      <c r="J217" s="103"/>
      <c r="K217" s="104"/>
      <c r="L217" s="105"/>
      <c r="M217" s="93">
        <f t="shared" si="1"/>
        <v>0</v>
      </c>
      <c r="N217" s="110"/>
      <c r="O217" s="106">
        <f t="shared" si="2"/>
        <v>0</v>
      </c>
      <c r="P217" s="95"/>
      <c r="R217" s="96">
        <f>'Initial Info Client Demographic'!D217</f>
        <v>0</v>
      </c>
      <c r="T217" s="33">
        <f>'Initial Info Client Demographic'!E217</f>
        <v>0</v>
      </c>
      <c r="U217" s="34">
        <f>'Initial Info Client Demographic'!F217</f>
        <v>0</v>
      </c>
      <c r="V217" s="35">
        <f>'Initial Info Client Demographic'!G217</f>
        <v>0</v>
      </c>
      <c r="W217" s="33">
        <f>'Initial Info Client Demographic'!H217</f>
        <v>0</v>
      </c>
      <c r="X217" s="34">
        <f>'Initial Info Client Demographic'!I217</f>
        <v>0</v>
      </c>
      <c r="Y217" s="35">
        <f>'Initial Info Client Demographic'!E217</f>
        <v>0</v>
      </c>
      <c r="Z217" s="35">
        <f>'Initial Info Client Demographic'!F217</f>
        <v>0</v>
      </c>
      <c r="AA217" s="35">
        <f>'Initial Info Client Demographic'!G217</f>
        <v>0</v>
      </c>
      <c r="AB217" s="35">
        <f>'Initial Info Client Demographic'!H217</f>
        <v>0</v>
      </c>
      <c r="AC217" s="35">
        <f>'Initial Info Client Demographic'!I217</f>
        <v>0</v>
      </c>
      <c r="AD217" s="35">
        <f>'Initial Info Client Demographic'!J217</f>
        <v>0</v>
      </c>
    </row>
    <row r="218" spans="1:30" ht="49.5" customHeight="1">
      <c r="A218" s="29">
        <f t="shared" si="0"/>
        <v>205</v>
      </c>
      <c r="B218" s="82">
        <f>'Initial Info Client Demographic'!B218</f>
        <v>0</v>
      </c>
      <c r="C218" s="83">
        <f>'Initial Info Client Demographic'!C218</f>
        <v>0</v>
      </c>
      <c r="D218" s="84"/>
      <c r="E218" s="85"/>
      <c r="F218" s="86"/>
      <c r="G218" s="87"/>
      <c r="H218" s="88"/>
      <c r="I218" s="89"/>
      <c r="J218" s="90"/>
      <c r="K218" s="91"/>
      <c r="L218" s="92"/>
      <c r="M218" s="93">
        <f t="shared" si="1"/>
        <v>0</v>
      </c>
      <c r="N218" s="109"/>
      <c r="O218" s="94">
        <f t="shared" si="2"/>
        <v>0</v>
      </c>
      <c r="P218" s="95"/>
      <c r="R218" s="96">
        <f>'Initial Info Client Demographic'!D218</f>
        <v>0</v>
      </c>
      <c r="T218" s="33">
        <f>'Initial Info Client Demographic'!E218</f>
        <v>0</v>
      </c>
      <c r="U218" s="34">
        <f>'Initial Info Client Demographic'!F218</f>
        <v>0</v>
      </c>
      <c r="V218" s="35">
        <f>'Initial Info Client Demographic'!G218</f>
        <v>0</v>
      </c>
      <c r="W218" s="33">
        <f>'Initial Info Client Demographic'!H218</f>
        <v>0</v>
      </c>
      <c r="X218" s="34">
        <f>'Initial Info Client Demographic'!I218</f>
        <v>0</v>
      </c>
      <c r="Y218" s="35">
        <f>'Initial Info Client Demographic'!E218</f>
        <v>0</v>
      </c>
      <c r="Z218" s="35">
        <f>'Initial Info Client Demographic'!F218</f>
        <v>0</v>
      </c>
      <c r="AA218" s="35">
        <f>'Initial Info Client Demographic'!G218</f>
        <v>0</v>
      </c>
      <c r="AB218" s="35">
        <f>'Initial Info Client Demographic'!H218</f>
        <v>0</v>
      </c>
      <c r="AC218" s="35">
        <f>'Initial Info Client Demographic'!I218</f>
        <v>0</v>
      </c>
      <c r="AD218" s="35">
        <f>'Initial Info Client Demographic'!J218</f>
        <v>0</v>
      </c>
    </row>
    <row r="219" spans="1:30" ht="49.5" customHeight="1">
      <c r="A219" s="29">
        <f t="shared" si="0"/>
        <v>206</v>
      </c>
      <c r="B219" s="97">
        <f>'Initial Info Client Demographic'!B219</f>
        <v>0</v>
      </c>
      <c r="C219" s="98">
        <f>'Initial Info Client Demographic'!C219</f>
        <v>0</v>
      </c>
      <c r="D219" s="99"/>
      <c r="E219" s="100"/>
      <c r="F219" s="101"/>
      <c r="G219" s="87"/>
      <c r="H219" s="88"/>
      <c r="I219" s="102"/>
      <c r="J219" s="103"/>
      <c r="K219" s="104"/>
      <c r="L219" s="105"/>
      <c r="M219" s="93">
        <f t="shared" si="1"/>
        <v>0</v>
      </c>
      <c r="N219" s="110"/>
      <c r="O219" s="106">
        <f t="shared" si="2"/>
        <v>0</v>
      </c>
      <c r="P219" s="95"/>
      <c r="R219" s="96">
        <f>'Initial Info Client Demographic'!D219</f>
        <v>0</v>
      </c>
      <c r="T219" s="33">
        <f>'Initial Info Client Demographic'!E219</f>
        <v>0</v>
      </c>
      <c r="U219" s="34">
        <f>'Initial Info Client Demographic'!F219</f>
        <v>0</v>
      </c>
      <c r="V219" s="35">
        <f>'Initial Info Client Demographic'!G219</f>
        <v>0</v>
      </c>
      <c r="W219" s="33">
        <f>'Initial Info Client Demographic'!H219</f>
        <v>0</v>
      </c>
      <c r="X219" s="34">
        <f>'Initial Info Client Demographic'!I219</f>
        <v>0</v>
      </c>
      <c r="Y219" s="35">
        <f>'Initial Info Client Demographic'!E219</f>
        <v>0</v>
      </c>
      <c r="Z219" s="35">
        <f>'Initial Info Client Demographic'!F219</f>
        <v>0</v>
      </c>
      <c r="AA219" s="35">
        <f>'Initial Info Client Demographic'!G219</f>
        <v>0</v>
      </c>
      <c r="AB219" s="35">
        <f>'Initial Info Client Demographic'!H219</f>
        <v>0</v>
      </c>
      <c r="AC219" s="35">
        <f>'Initial Info Client Demographic'!I219</f>
        <v>0</v>
      </c>
      <c r="AD219" s="35">
        <f>'Initial Info Client Demographic'!J219</f>
        <v>0</v>
      </c>
    </row>
    <row r="220" spans="1:30" ht="49.5" customHeight="1">
      <c r="A220" s="29">
        <f t="shared" si="0"/>
        <v>207</v>
      </c>
      <c r="B220" s="82">
        <f>'Initial Info Client Demographic'!B220</f>
        <v>0</v>
      </c>
      <c r="C220" s="83">
        <f>'Initial Info Client Demographic'!C220</f>
        <v>0</v>
      </c>
      <c r="D220" s="84"/>
      <c r="E220" s="85"/>
      <c r="F220" s="86"/>
      <c r="G220" s="87"/>
      <c r="H220" s="88"/>
      <c r="I220" s="89"/>
      <c r="J220" s="90"/>
      <c r="K220" s="91"/>
      <c r="L220" s="92"/>
      <c r="M220" s="93">
        <f t="shared" si="1"/>
        <v>0</v>
      </c>
      <c r="N220" s="109"/>
      <c r="O220" s="94">
        <f t="shared" si="2"/>
        <v>0</v>
      </c>
      <c r="P220" s="95"/>
      <c r="R220" s="96">
        <f>'Initial Info Client Demographic'!D220</f>
        <v>0</v>
      </c>
      <c r="T220" s="33">
        <f>'Initial Info Client Demographic'!E220</f>
        <v>0</v>
      </c>
      <c r="U220" s="34">
        <f>'Initial Info Client Demographic'!F220</f>
        <v>0</v>
      </c>
      <c r="V220" s="35">
        <f>'Initial Info Client Demographic'!G220</f>
        <v>0</v>
      </c>
      <c r="W220" s="33">
        <f>'Initial Info Client Demographic'!H220</f>
        <v>0</v>
      </c>
      <c r="X220" s="34">
        <f>'Initial Info Client Demographic'!I220</f>
        <v>0</v>
      </c>
      <c r="Y220" s="35">
        <f>'Initial Info Client Demographic'!E220</f>
        <v>0</v>
      </c>
      <c r="Z220" s="35">
        <f>'Initial Info Client Demographic'!F220</f>
        <v>0</v>
      </c>
      <c r="AA220" s="35">
        <f>'Initial Info Client Demographic'!G220</f>
        <v>0</v>
      </c>
      <c r="AB220" s="35">
        <f>'Initial Info Client Demographic'!H220</f>
        <v>0</v>
      </c>
      <c r="AC220" s="35">
        <f>'Initial Info Client Demographic'!I220</f>
        <v>0</v>
      </c>
      <c r="AD220" s="35">
        <f>'Initial Info Client Demographic'!J220</f>
        <v>0</v>
      </c>
    </row>
    <row r="221" spans="1:30" ht="49.5" customHeight="1">
      <c r="A221" s="29">
        <f t="shared" si="0"/>
        <v>208</v>
      </c>
      <c r="B221" s="97">
        <f>'Initial Info Client Demographic'!B221</f>
        <v>0</v>
      </c>
      <c r="C221" s="98">
        <f>'Initial Info Client Demographic'!C221</f>
        <v>0</v>
      </c>
      <c r="D221" s="99"/>
      <c r="E221" s="100"/>
      <c r="F221" s="101"/>
      <c r="G221" s="87"/>
      <c r="H221" s="88"/>
      <c r="I221" s="102"/>
      <c r="J221" s="103"/>
      <c r="K221" s="104"/>
      <c r="L221" s="105"/>
      <c r="M221" s="93">
        <f t="shared" si="1"/>
        <v>0</v>
      </c>
      <c r="N221" s="110"/>
      <c r="O221" s="106">
        <f t="shared" si="2"/>
        <v>0</v>
      </c>
      <c r="P221" s="95"/>
      <c r="R221" s="96">
        <f>'Initial Info Client Demographic'!D221</f>
        <v>0</v>
      </c>
      <c r="T221" s="33">
        <f>'Initial Info Client Demographic'!E221</f>
        <v>0</v>
      </c>
      <c r="U221" s="34">
        <f>'Initial Info Client Demographic'!F221</f>
        <v>0</v>
      </c>
      <c r="V221" s="35">
        <f>'Initial Info Client Demographic'!G221</f>
        <v>0</v>
      </c>
      <c r="W221" s="33">
        <f>'Initial Info Client Demographic'!H221</f>
        <v>0</v>
      </c>
      <c r="X221" s="34">
        <f>'Initial Info Client Demographic'!I221</f>
        <v>0</v>
      </c>
      <c r="Y221" s="35">
        <f>'Initial Info Client Demographic'!E221</f>
        <v>0</v>
      </c>
      <c r="Z221" s="35">
        <f>'Initial Info Client Demographic'!F221</f>
        <v>0</v>
      </c>
      <c r="AA221" s="35">
        <f>'Initial Info Client Demographic'!G221</f>
        <v>0</v>
      </c>
      <c r="AB221" s="35">
        <f>'Initial Info Client Demographic'!H221</f>
        <v>0</v>
      </c>
      <c r="AC221" s="35">
        <f>'Initial Info Client Demographic'!I221</f>
        <v>0</v>
      </c>
      <c r="AD221" s="35">
        <f>'Initial Info Client Demographic'!J221</f>
        <v>0</v>
      </c>
    </row>
    <row r="222" spans="1:30" ht="49.5" customHeight="1">
      <c r="A222" s="29">
        <f t="shared" si="0"/>
        <v>209</v>
      </c>
      <c r="B222" s="82">
        <f>'Initial Info Client Demographic'!B222</f>
        <v>0</v>
      </c>
      <c r="C222" s="83">
        <f>'Initial Info Client Demographic'!C222</f>
        <v>0</v>
      </c>
      <c r="D222" s="84"/>
      <c r="E222" s="85"/>
      <c r="F222" s="86"/>
      <c r="G222" s="87"/>
      <c r="H222" s="88"/>
      <c r="I222" s="89"/>
      <c r="J222" s="90"/>
      <c r="K222" s="91"/>
      <c r="L222" s="92"/>
      <c r="M222" s="93">
        <f t="shared" si="1"/>
        <v>0</v>
      </c>
      <c r="N222" s="109"/>
      <c r="O222" s="94">
        <f t="shared" si="2"/>
        <v>0</v>
      </c>
      <c r="P222" s="95"/>
      <c r="R222" s="96">
        <f>'Initial Info Client Demographic'!D222</f>
        <v>0</v>
      </c>
      <c r="T222" s="33">
        <f>'Initial Info Client Demographic'!E222</f>
        <v>0</v>
      </c>
      <c r="U222" s="34">
        <f>'Initial Info Client Demographic'!F222</f>
        <v>0</v>
      </c>
      <c r="V222" s="35">
        <f>'Initial Info Client Demographic'!G222</f>
        <v>0</v>
      </c>
      <c r="W222" s="33">
        <f>'Initial Info Client Demographic'!H222</f>
        <v>0</v>
      </c>
      <c r="X222" s="34">
        <f>'Initial Info Client Demographic'!I222</f>
        <v>0</v>
      </c>
      <c r="Y222" s="35">
        <f>'Initial Info Client Demographic'!E222</f>
        <v>0</v>
      </c>
      <c r="Z222" s="35">
        <f>'Initial Info Client Demographic'!F222</f>
        <v>0</v>
      </c>
      <c r="AA222" s="35">
        <f>'Initial Info Client Demographic'!G222</f>
        <v>0</v>
      </c>
      <c r="AB222" s="35">
        <f>'Initial Info Client Demographic'!H222</f>
        <v>0</v>
      </c>
      <c r="AC222" s="35">
        <f>'Initial Info Client Demographic'!I222</f>
        <v>0</v>
      </c>
      <c r="AD222" s="35">
        <f>'Initial Info Client Demographic'!J222</f>
        <v>0</v>
      </c>
    </row>
    <row r="223" spans="1:30" ht="49.5" customHeight="1">
      <c r="A223" s="29">
        <f t="shared" si="0"/>
        <v>210</v>
      </c>
      <c r="B223" s="97">
        <f>'Initial Info Client Demographic'!B223</f>
        <v>0</v>
      </c>
      <c r="C223" s="98">
        <f>'Initial Info Client Demographic'!C223</f>
        <v>0</v>
      </c>
      <c r="D223" s="99"/>
      <c r="E223" s="100"/>
      <c r="F223" s="101"/>
      <c r="G223" s="87"/>
      <c r="H223" s="88"/>
      <c r="I223" s="102"/>
      <c r="J223" s="103"/>
      <c r="K223" s="104"/>
      <c r="L223" s="105"/>
      <c r="M223" s="93">
        <f t="shared" si="1"/>
        <v>0</v>
      </c>
      <c r="N223" s="110"/>
      <c r="O223" s="106">
        <f t="shared" si="2"/>
        <v>0</v>
      </c>
      <c r="P223" s="95"/>
      <c r="R223" s="96">
        <f>'Initial Info Client Demographic'!D223</f>
        <v>0</v>
      </c>
      <c r="T223" s="33">
        <f>'Initial Info Client Demographic'!E223</f>
        <v>0</v>
      </c>
      <c r="U223" s="34">
        <f>'Initial Info Client Demographic'!F223</f>
        <v>0</v>
      </c>
      <c r="V223" s="35">
        <f>'Initial Info Client Demographic'!G223</f>
        <v>0</v>
      </c>
      <c r="W223" s="33">
        <f>'Initial Info Client Demographic'!H223</f>
        <v>0</v>
      </c>
      <c r="X223" s="34">
        <f>'Initial Info Client Demographic'!I223</f>
        <v>0</v>
      </c>
      <c r="Y223" s="35">
        <f>'Initial Info Client Demographic'!E223</f>
        <v>0</v>
      </c>
      <c r="Z223" s="35">
        <f>'Initial Info Client Demographic'!F223</f>
        <v>0</v>
      </c>
      <c r="AA223" s="35">
        <f>'Initial Info Client Demographic'!G223</f>
        <v>0</v>
      </c>
      <c r="AB223" s="35">
        <f>'Initial Info Client Demographic'!H223</f>
        <v>0</v>
      </c>
      <c r="AC223" s="35">
        <f>'Initial Info Client Demographic'!I223</f>
        <v>0</v>
      </c>
      <c r="AD223" s="35">
        <f>'Initial Info Client Demographic'!J223</f>
        <v>0</v>
      </c>
    </row>
    <row r="224" spans="1:30" ht="49.5" customHeight="1">
      <c r="A224" s="29">
        <f t="shared" si="0"/>
        <v>211</v>
      </c>
      <c r="B224" s="82">
        <f>'Initial Info Client Demographic'!B224</f>
        <v>0</v>
      </c>
      <c r="C224" s="83">
        <f>'Initial Info Client Demographic'!C224</f>
        <v>0</v>
      </c>
      <c r="D224" s="84"/>
      <c r="E224" s="85"/>
      <c r="F224" s="86"/>
      <c r="G224" s="87"/>
      <c r="H224" s="88"/>
      <c r="I224" s="89"/>
      <c r="J224" s="90"/>
      <c r="K224" s="91"/>
      <c r="L224" s="92"/>
      <c r="M224" s="93">
        <f t="shared" si="1"/>
        <v>0</v>
      </c>
      <c r="N224" s="109"/>
      <c r="O224" s="94">
        <f t="shared" si="2"/>
        <v>0</v>
      </c>
      <c r="P224" s="95"/>
      <c r="R224" s="96">
        <f>'Initial Info Client Demographic'!D224</f>
        <v>0</v>
      </c>
      <c r="T224" s="33">
        <f>'Initial Info Client Demographic'!E224</f>
        <v>0</v>
      </c>
      <c r="U224" s="34">
        <f>'Initial Info Client Demographic'!F224</f>
        <v>0</v>
      </c>
      <c r="V224" s="35">
        <f>'Initial Info Client Demographic'!G224</f>
        <v>0</v>
      </c>
      <c r="W224" s="33">
        <f>'Initial Info Client Demographic'!H224</f>
        <v>0</v>
      </c>
      <c r="X224" s="34">
        <f>'Initial Info Client Demographic'!I224</f>
        <v>0</v>
      </c>
      <c r="Y224" s="35">
        <f>'Initial Info Client Demographic'!E224</f>
        <v>0</v>
      </c>
      <c r="Z224" s="35">
        <f>'Initial Info Client Demographic'!F224</f>
        <v>0</v>
      </c>
      <c r="AA224" s="35">
        <f>'Initial Info Client Demographic'!G224</f>
        <v>0</v>
      </c>
      <c r="AB224" s="35">
        <f>'Initial Info Client Demographic'!H224</f>
        <v>0</v>
      </c>
      <c r="AC224" s="35">
        <f>'Initial Info Client Demographic'!I224</f>
        <v>0</v>
      </c>
      <c r="AD224" s="35">
        <f>'Initial Info Client Demographic'!J224</f>
        <v>0</v>
      </c>
    </row>
    <row r="225" spans="1:30" ht="49.5" customHeight="1">
      <c r="A225" s="29">
        <f t="shared" si="0"/>
        <v>212</v>
      </c>
      <c r="B225" s="97">
        <f>'Initial Info Client Demographic'!B225</f>
        <v>0</v>
      </c>
      <c r="C225" s="98">
        <f>'Initial Info Client Demographic'!C225</f>
        <v>0</v>
      </c>
      <c r="D225" s="99"/>
      <c r="E225" s="100"/>
      <c r="F225" s="101"/>
      <c r="G225" s="87"/>
      <c r="H225" s="88"/>
      <c r="I225" s="102"/>
      <c r="J225" s="103"/>
      <c r="K225" s="104"/>
      <c r="L225" s="105"/>
      <c r="M225" s="93">
        <f t="shared" si="1"/>
        <v>0</v>
      </c>
      <c r="N225" s="110"/>
      <c r="O225" s="106">
        <f t="shared" si="2"/>
        <v>0</v>
      </c>
      <c r="P225" s="95"/>
      <c r="R225" s="96">
        <f>'Initial Info Client Demographic'!D225</f>
        <v>0</v>
      </c>
      <c r="T225" s="33">
        <f>'Initial Info Client Demographic'!E225</f>
        <v>0</v>
      </c>
      <c r="U225" s="34">
        <f>'Initial Info Client Demographic'!F225</f>
        <v>0</v>
      </c>
      <c r="V225" s="35">
        <f>'Initial Info Client Demographic'!G225</f>
        <v>0</v>
      </c>
      <c r="W225" s="33">
        <f>'Initial Info Client Demographic'!H225</f>
        <v>0</v>
      </c>
      <c r="X225" s="34">
        <f>'Initial Info Client Demographic'!I225</f>
        <v>0</v>
      </c>
      <c r="Y225" s="35">
        <f>'Initial Info Client Demographic'!E225</f>
        <v>0</v>
      </c>
      <c r="Z225" s="35">
        <f>'Initial Info Client Demographic'!F225</f>
        <v>0</v>
      </c>
      <c r="AA225" s="35">
        <f>'Initial Info Client Demographic'!G225</f>
        <v>0</v>
      </c>
      <c r="AB225" s="35">
        <f>'Initial Info Client Demographic'!H225</f>
        <v>0</v>
      </c>
      <c r="AC225" s="35">
        <f>'Initial Info Client Demographic'!I225</f>
        <v>0</v>
      </c>
      <c r="AD225" s="35">
        <f>'Initial Info Client Demographic'!J225</f>
        <v>0</v>
      </c>
    </row>
    <row r="226" spans="1:30" ht="49.5" customHeight="1">
      <c r="A226" s="29">
        <f t="shared" si="0"/>
        <v>213</v>
      </c>
      <c r="B226" s="82">
        <f>'Initial Info Client Demographic'!B226</f>
        <v>0</v>
      </c>
      <c r="C226" s="83">
        <f>'Initial Info Client Demographic'!C226</f>
        <v>0</v>
      </c>
      <c r="D226" s="84"/>
      <c r="E226" s="85"/>
      <c r="F226" s="86"/>
      <c r="G226" s="87"/>
      <c r="H226" s="88"/>
      <c r="I226" s="89"/>
      <c r="J226" s="90"/>
      <c r="K226" s="91"/>
      <c r="L226" s="92"/>
      <c r="M226" s="93">
        <f t="shared" si="1"/>
        <v>0</v>
      </c>
      <c r="N226" s="109"/>
      <c r="O226" s="94">
        <f t="shared" si="2"/>
        <v>0</v>
      </c>
      <c r="P226" s="95"/>
      <c r="R226" s="96">
        <f>'Initial Info Client Demographic'!D226</f>
        <v>0</v>
      </c>
      <c r="T226" s="33">
        <f>'Initial Info Client Demographic'!E226</f>
        <v>0</v>
      </c>
      <c r="U226" s="34">
        <f>'Initial Info Client Demographic'!F226</f>
        <v>0</v>
      </c>
      <c r="V226" s="35">
        <f>'Initial Info Client Demographic'!G226</f>
        <v>0</v>
      </c>
      <c r="W226" s="33">
        <f>'Initial Info Client Demographic'!H226</f>
        <v>0</v>
      </c>
      <c r="X226" s="34">
        <f>'Initial Info Client Demographic'!I226</f>
        <v>0</v>
      </c>
      <c r="Y226" s="35">
        <f>'Initial Info Client Demographic'!E226</f>
        <v>0</v>
      </c>
      <c r="Z226" s="35">
        <f>'Initial Info Client Demographic'!F226</f>
        <v>0</v>
      </c>
      <c r="AA226" s="35">
        <f>'Initial Info Client Demographic'!G226</f>
        <v>0</v>
      </c>
      <c r="AB226" s="35">
        <f>'Initial Info Client Demographic'!H226</f>
        <v>0</v>
      </c>
      <c r="AC226" s="35">
        <f>'Initial Info Client Demographic'!I226</f>
        <v>0</v>
      </c>
      <c r="AD226" s="35">
        <f>'Initial Info Client Demographic'!J226</f>
        <v>0</v>
      </c>
    </row>
    <row r="227" spans="1:30" ht="49.5" customHeight="1">
      <c r="A227" s="29">
        <f t="shared" si="0"/>
        <v>214</v>
      </c>
      <c r="B227" s="97">
        <f>'Initial Info Client Demographic'!B227</f>
        <v>0</v>
      </c>
      <c r="C227" s="98">
        <f>'Initial Info Client Demographic'!C227</f>
        <v>0</v>
      </c>
      <c r="D227" s="99"/>
      <c r="E227" s="100"/>
      <c r="F227" s="101"/>
      <c r="G227" s="87"/>
      <c r="H227" s="88"/>
      <c r="I227" s="102"/>
      <c r="J227" s="103"/>
      <c r="K227" s="104"/>
      <c r="L227" s="105"/>
      <c r="M227" s="93">
        <f t="shared" si="1"/>
        <v>0</v>
      </c>
      <c r="N227" s="110"/>
      <c r="O227" s="106">
        <f t="shared" si="2"/>
        <v>0</v>
      </c>
      <c r="P227" s="95"/>
      <c r="R227" s="96">
        <f>'Initial Info Client Demographic'!D227</f>
        <v>0</v>
      </c>
      <c r="T227" s="33">
        <f>'Initial Info Client Demographic'!E227</f>
        <v>0</v>
      </c>
      <c r="U227" s="34">
        <f>'Initial Info Client Demographic'!F227</f>
        <v>0</v>
      </c>
      <c r="V227" s="35">
        <f>'Initial Info Client Demographic'!G227</f>
        <v>0</v>
      </c>
      <c r="W227" s="33">
        <f>'Initial Info Client Demographic'!H227</f>
        <v>0</v>
      </c>
      <c r="X227" s="34">
        <f>'Initial Info Client Demographic'!I227</f>
        <v>0</v>
      </c>
      <c r="Y227" s="35">
        <f>'Initial Info Client Demographic'!E227</f>
        <v>0</v>
      </c>
      <c r="Z227" s="35">
        <f>'Initial Info Client Demographic'!F227</f>
        <v>0</v>
      </c>
      <c r="AA227" s="35">
        <f>'Initial Info Client Demographic'!G227</f>
        <v>0</v>
      </c>
      <c r="AB227" s="35">
        <f>'Initial Info Client Demographic'!H227</f>
        <v>0</v>
      </c>
      <c r="AC227" s="35">
        <f>'Initial Info Client Demographic'!I227</f>
        <v>0</v>
      </c>
      <c r="AD227" s="35">
        <f>'Initial Info Client Demographic'!J227</f>
        <v>0</v>
      </c>
    </row>
    <row r="228" spans="1:30" ht="49.5" customHeight="1">
      <c r="A228" s="29">
        <f t="shared" si="0"/>
        <v>215</v>
      </c>
      <c r="B228" s="82">
        <f>'Initial Info Client Demographic'!B228</f>
        <v>0</v>
      </c>
      <c r="C228" s="83">
        <f>'Initial Info Client Demographic'!C228</f>
        <v>0</v>
      </c>
      <c r="D228" s="84"/>
      <c r="E228" s="85"/>
      <c r="F228" s="86"/>
      <c r="G228" s="87"/>
      <c r="H228" s="88"/>
      <c r="I228" s="89"/>
      <c r="J228" s="90"/>
      <c r="K228" s="91"/>
      <c r="L228" s="92"/>
      <c r="M228" s="93">
        <f t="shared" si="1"/>
        <v>0</v>
      </c>
      <c r="N228" s="109"/>
      <c r="O228" s="94">
        <f t="shared" si="2"/>
        <v>0</v>
      </c>
      <c r="P228" s="95"/>
      <c r="R228" s="96">
        <f>'Initial Info Client Demographic'!D228</f>
        <v>0</v>
      </c>
      <c r="T228" s="33">
        <f>'Initial Info Client Demographic'!E228</f>
        <v>0</v>
      </c>
      <c r="U228" s="34">
        <f>'Initial Info Client Demographic'!F228</f>
        <v>0</v>
      </c>
      <c r="V228" s="35">
        <f>'Initial Info Client Demographic'!G228</f>
        <v>0</v>
      </c>
      <c r="W228" s="33">
        <f>'Initial Info Client Demographic'!H228</f>
        <v>0</v>
      </c>
      <c r="X228" s="34">
        <f>'Initial Info Client Demographic'!I228</f>
        <v>0</v>
      </c>
      <c r="Y228" s="35">
        <f>'Initial Info Client Demographic'!E228</f>
        <v>0</v>
      </c>
      <c r="Z228" s="35">
        <f>'Initial Info Client Demographic'!F228</f>
        <v>0</v>
      </c>
      <c r="AA228" s="35">
        <f>'Initial Info Client Demographic'!G228</f>
        <v>0</v>
      </c>
      <c r="AB228" s="35">
        <f>'Initial Info Client Demographic'!H228</f>
        <v>0</v>
      </c>
      <c r="AC228" s="35">
        <f>'Initial Info Client Demographic'!I228</f>
        <v>0</v>
      </c>
      <c r="AD228" s="35">
        <f>'Initial Info Client Demographic'!J228</f>
        <v>0</v>
      </c>
    </row>
    <row r="229" spans="1:30" ht="49.5" customHeight="1">
      <c r="A229" s="29">
        <f t="shared" si="0"/>
        <v>216</v>
      </c>
      <c r="B229" s="97">
        <f>'Initial Info Client Demographic'!B229</f>
        <v>0</v>
      </c>
      <c r="C229" s="98">
        <f>'Initial Info Client Demographic'!C229</f>
        <v>0</v>
      </c>
      <c r="D229" s="99"/>
      <c r="E229" s="100"/>
      <c r="F229" s="101"/>
      <c r="G229" s="87"/>
      <c r="H229" s="88"/>
      <c r="I229" s="102"/>
      <c r="J229" s="103"/>
      <c r="K229" s="104"/>
      <c r="L229" s="105"/>
      <c r="M229" s="93">
        <f t="shared" si="1"/>
        <v>0</v>
      </c>
      <c r="N229" s="110"/>
      <c r="O229" s="106">
        <f t="shared" si="2"/>
        <v>0</v>
      </c>
      <c r="P229" s="95"/>
      <c r="R229" s="96">
        <f>'Initial Info Client Demographic'!D229</f>
        <v>0</v>
      </c>
      <c r="T229" s="33">
        <f>'Initial Info Client Demographic'!E229</f>
        <v>0</v>
      </c>
      <c r="U229" s="34">
        <f>'Initial Info Client Demographic'!F229</f>
        <v>0</v>
      </c>
      <c r="V229" s="35">
        <f>'Initial Info Client Demographic'!G229</f>
        <v>0</v>
      </c>
      <c r="W229" s="33">
        <f>'Initial Info Client Demographic'!H229</f>
        <v>0</v>
      </c>
      <c r="X229" s="34">
        <f>'Initial Info Client Demographic'!I229</f>
        <v>0</v>
      </c>
      <c r="Y229" s="35">
        <f>'Initial Info Client Demographic'!E229</f>
        <v>0</v>
      </c>
      <c r="Z229" s="35">
        <f>'Initial Info Client Demographic'!F229</f>
        <v>0</v>
      </c>
      <c r="AA229" s="35">
        <f>'Initial Info Client Demographic'!G229</f>
        <v>0</v>
      </c>
      <c r="AB229" s="35">
        <f>'Initial Info Client Demographic'!H229</f>
        <v>0</v>
      </c>
      <c r="AC229" s="35">
        <f>'Initial Info Client Demographic'!I229</f>
        <v>0</v>
      </c>
      <c r="AD229" s="35">
        <f>'Initial Info Client Demographic'!J229</f>
        <v>0</v>
      </c>
    </row>
    <row r="230" spans="1:30" ht="49.5" customHeight="1">
      <c r="A230" s="29">
        <f t="shared" si="0"/>
        <v>217</v>
      </c>
      <c r="B230" s="82">
        <f>'Initial Info Client Demographic'!B230</f>
        <v>0</v>
      </c>
      <c r="C230" s="83">
        <f>'Initial Info Client Demographic'!C230</f>
        <v>0</v>
      </c>
      <c r="D230" s="84"/>
      <c r="E230" s="85"/>
      <c r="F230" s="86"/>
      <c r="G230" s="87"/>
      <c r="H230" s="88"/>
      <c r="I230" s="89"/>
      <c r="J230" s="90"/>
      <c r="K230" s="91"/>
      <c r="L230" s="92"/>
      <c r="M230" s="93">
        <f t="shared" si="1"/>
        <v>0</v>
      </c>
      <c r="N230" s="109"/>
      <c r="O230" s="94">
        <f t="shared" si="2"/>
        <v>0</v>
      </c>
      <c r="P230" s="95"/>
      <c r="R230" s="96">
        <f>'Initial Info Client Demographic'!D230</f>
        <v>0</v>
      </c>
      <c r="T230" s="33">
        <f>'Initial Info Client Demographic'!E230</f>
        <v>0</v>
      </c>
      <c r="U230" s="34">
        <f>'Initial Info Client Demographic'!F230</f>
        <v>0</v>
      </c>
      <c r="V230" s="35">
        <f>'Initial Info Client Demographic'!G230</f>
        <v>0</v>
      </c>
      <c r="W230" s="33">
        <f>'Initial Info Client Demographic'!H230</f>
        <v>0</v>
      </c>
      <c r="X230" s="34">
        <f>'Initial Info Client Demographic'!I230</f>
        <v>0</v>
      </c>
      <c r="Y230" s="35">
        <f>'Initial Info Client Demographic'!E230</f>
        <v>0</v>
      </c>
      <c r="Z230" s="35">
        <f>'Initial Info Client Demographic'!F230</f>
        <v>0</v>
      </c>
      <c r="AA230" s="35">
        <f>'Initial Info Client Demographic'!G230</f>
        <v>0</v>
      </c>
      <c r="AB230" s="35">
        <f>'Initial Info Client Demographic'!H230</f>
        <v>0</v>
      </c>
      <c r="AC230" s="35">
        <f>'Initial Info Client Demographic'!I230</f>
        <v>0</v>
      </c>
      <c r="AD230" s="35">
        <f>'Initial Info Client Demographic'!J230</f>
        <v>0</v>
      </c>
    </row>
    <row r="231" spans="1:30" ht="49.5" customHeight="1">
      <c r="A231" s="29">
        <f t="shared" si="0"/>
        <v>218</v>
      </c>
      <c r="B231" s="97">
        <f>'Initial Info Client Demographic'!B231</f>
        <v>0</v>
      </c>
      <c r="C231" s="98">
        <f>'Initial Info Client Demographic'!C231</f>
        <v>0</v>
      </c>
      <c r="D231" s="99"/>
      <c r="E231" s="100"/>
      <c r="F231" s="101"/>
      <c r="G231" s="87"/>
      <c r="H231" s="88"/>
      <c r="I231" s="102"/>
      <c r="J231" s="103"/>
      <c r="K231" s="104"/>
      <c r="L231" s="105"/>
      <c r="M231" s="93">
        <f t="shared" si="1"/>
        <v>0</v>
      </c>
      <c r="N231" s="110"/>
      <c r="O231" s="106">
        <f t="shared" si="2"/>
        <v>0</v>
      </c>
      <c r="P231" s="95"/>
      <c r="R231" s="96">
        <f>'Initial Info Client Demographic'!D231</f>
        <v>0</v>
      </c>
      <c r="T231" s="33">
        <f>'Initial Info Client Demographic'!E231</f>
        <v>0</v>
      </c>
      <c r="U231" s="34">
        <f>'Initial Info Client Demographic'!F231</f>
        <v>0</v>
      </c>
      <c r="V231" s="35">
        <f>'Initial Info Client Demographic'!G231</f>
        <v>0</v>
      </c>
      <c r="W231" s="33">
        <f>'Initial Info Client Demographic'!H231</f>
        <v>0</v>
      </c>
      <c r="X231" s="34">
        <f>'Initial Info Client Demographic'!I231</f>
        <v>0</v>
      </c>
      <c r="Y231" s="35">
        <f>'Initial Info Client Demographic'!E231</f>
        <v>0</v>
      </c>
      <c r="Z231" s="35">
        <f>'Initial Info Client Demographic'!F231</f>
        <v>0</v>
      </c>
      <c r="AA231" s="35">
        <f>'Initial Info Client Demographic'!G231</f>
        <v>0</v>
      </c>
      <c r="AB231" s="35">
        <f>'Initial Info Client Demographic'!H231</f>
        <v>0</v>
      </c>
      <c r="AC231" s="35">
        <f>'Initial Info Client Demographic'!I231</f>
        <v>0</v>
      </c>
      <c r="AD231" s="35">
        <f>'Initial Info Client Demographic'!J231</f>
        <v>0</v>
      </c>
    </row>
    <row r="232" spans="1:30" ht="49.5" customHeight="1">
      <c r="A232" s="29">
        <f t="shared" si="0"/>
        <v>219</v>
      </c>
      <c r="B232" s="82">
        <f>'Initial Info Client Demographic'!B232</f>
        <v>0</v>
      </c>
      <c r="C232" s="83">
        <f>'Initial Info Client Demographic'!C232</f>
        <v>0</v>
      </c>
      <c r="D232" s="84"/>
      <c r="E232" s="85"/>
      <c r="F232" s="86"/>
      <c r="G232" s="87"/>
      <c r="H232" s="88"/>
      <c r="I232" s="89"/>
      <c r="J232" s="90"/>
      <c r="K232" s="91"/>
      <c r="L232" s="92"/>
      <c r="M232" s="93">
        <f t="shared" si="1"/>
        <v>0</v>
      </c>
      <c r="N232" s="109"/>
      <c r="O232" s="94">
        <f t="shared" si="2"/>
        <v>0</v>
      </c>
      <c r="P232" s="95"/>
      <c r="R232" s="96">
        <f>'Initial Info Client Demographic'!D232</f>
        <v>0</v>
      </c>
      <c r="T232" s="33">
        <f>'Initial Info Client Demographic'!E232</f>
        <v>0</v>
      </c>
      <c r="U232" s="34">
        <f>'Initial Info Client Demographic'!F232</f>
        <v>0</v>
      </c>
      <c r="V232" s="35">
        <f>'Initial Info Client Demographic'!G232</f>
        <v>0</v>
      </c>
      <c r="W232" s="33">
        <f>'Initial Info Client Demographic'!H232</f>
        <v>0</v>
      </c>
      <c r="X232" s="34">
        <f>'Initial Info Client Demographic'!I232</f>
        <v>0</v>
      </c>
      <c r="Y232" s="35">
        <f>'Initial Info Client Demographic'!E232</f>
        <v>0</v>
      </c>
      <c r="Z232" s="35">
        <f>'Initial Info Client Demographic'!F232</f>
        <v>0</v>
      </c>
      <c r="AA232" s="35">
        <f>'Initial Info Client Demographic'!G232</f>
        <v>0</v>
      </c>
      <c r="AB232" s="35">
        <f>'Initial Info Client Demographic'!H232</f>
        <v>0</v>
      </c>
      <c r="AC232" s="35">
        <f>'Initial Info Client Demographic'!I232</f>
        <v>0</v>
      </c>
      <c r="AD232" s="35">
        <f>'Initial Info Client Demographic'!J232</f>
        <v>0</v>
      </c>
    </row>
    <row r="233" spans="1:30" ht="49.5" customHeight="1">
      <c r="A233" s="29">
        <f t="shared" si="0"/>
        <v>220</v>
      </c>
      <c r="B233" s="97">
        <f>'Initial Info Client Demographic'!B233</f>
        <v>0</v>
      </c>
      <c r="C233" s="98">
        <f>'Initial Info Client Demographic'!C233</f>
        <v>0</v>
      </c>
      <c r="D233" s="99"/>
      <c r="E233" s="100"/>
      <c r="F233" s="101"/>
      <c r="G233" s="87"/>
      <c r="H233" s="88"/>
      <c r="I233" s="102"/>
      <c r="J233" s="103"/>
      <c r="K233" s="104"/>
      <c r="L233" s="105"/>
      <c r="M233" s="93">
        <f t="shared" si="1"/>
        <v>0</v>
      </c>
      <c r="N233" s="110"/>
      <c r="O233" s="106">
        <f t="shared" si="2"/>
        <v>0</v>
      </c>
      <c r="P233" s="95"/>
      <c r="R233" s="96">
        <f>'Initial Info Client Demographic'!D233</f>
        <v>0</v>
      </c>
      <c r="T233" s="33">
        <f>'Initial Info Client Demographic'!E233</f>
        <v>0</v>
      </c>
      <c r="U233" s="34">
        <f>'Initial Info Client Demographic'!F233</f>
        <v>0</v>
      </c>
      <c r="V233" s="35">
        <f>'Initial Info Client Demographic'!G233</f>
        <v>0</v>
      </c>
      <c r="W233" s="33">
        <f>'Initial Info Client Demographic'!H233</f>
        <v>0</v>
      </c>
      <c r="X233" s="34">
        <f>'Initial Info Client Demographic'!I233</f>
        <v>0</v>
      </c>
      <c r="Y233" s="35">
        <f>'Initial Info Client Demographic'!E233</f>
        <v>0</v>
      </c>
      <c r="Z233" s="35">
        <f>'Initial Info Client Demographic'!F233</f>
        <v>0</v>
      </c>
      <c r="AA233" s="35">
        <f>'Initial Info Client Demographic'!G233</f>
        <v>0</v>
      </c>
      <c r="AB233" s="35">
        <f>'Initial Info Client Demographic'!H233</f>
        <v>0</v>
      </c>
      <c r="AC233" s="35">
        <f>'Initial Info Client Demographic'!I233</f>
        <v>0</v>
      </c>
      <c r="AD233" s="35">
        <f>'Initial Info Client Demographic'!J233</f>
        <v>0</v>
      </c>
    </row>
    <row r="234" spans="1:30" ht="49.5" customHeight="1">
      <c r="A234" s="29">
        <f t="shared" si="0"/>
        <v>221</v>
      </c>
      <c r="B234" s="82">
        <f>'Initial Info Client Demographic'!B234</f>
        <v>0</v>
      </c>
      <c r="C234" s="83">
        <f>'Initial Info Client Demographic'!C234</f>
        <v>0</v>
      </c>
      <c r="D234" s="84"/>
      <c r="E234" s="85"/>
      <c r="F234" s="86"/>
      <c r="G234" s="87"/>
      <c r="H234" s="88"/>
      <c r="I234" s="89"/>
      <c r="J234" s="90"/>
      <c r="K234" s="91"/>
      <c r="L234" s="92"/>
      <c r="M234" s="93">
        <f t="shared" si="1"/>
        <v>0</v>
      </c>
      <c r="N234" s="109"/>
      <c r="O234" s="94">
        <f t="shared" si="2"/>
        <v>0</v>
      </c>
      <c r="P234" s="95"/>
      <c r="R234" s="96">
        <f>'Initial Info Client Demographic'!D234</f>
        <v>0</v>
      </c>
      <c r="T234" s="33">
        <f>'Initial Info Client Demographic'!E234</f>
        <v>0</v>
      </c>
      <c r="U234" s="34">
        <f>'Initial Info Client Demographic'!F234</f>
        <v>0</v>
      </c>
      <c r="V234" s="35">
        <f>'Initial Info Client Demographic'!G234</f>
        <v>0</v>
      </c>
      <c r="W234" s="33">
        <f>'Initial Info Client Demographic'!H234</f>
        <v>0</v>
      </c>
      <c r="X234" s="34">
        <f>'Initial Info Client Demographic'!I234</f>
        <v>0</v>
      </c>
      <c r="Y234" s="35">
        <f>'Initial Info Client Demographic'!E234</f>
        <v>0</v>
      </c>
      <c r="Z234" s="35">
        <f>'Initial Info Client Demographic'!F234</f>
        <v>0</v>
      </c>
      <c r="AA234" s="35">
        <f>'Initial Info Client Demographic'!G234</f>
        <v>0</v>
      </c>
      <c r="AB234" s="35">
        <f>'Initial Info Client Demographic'!H234</f>
        <v>0</v>
      </c>
      <c r="AC234" s="35">
        <f>'Initial Info Client Demographic'!I234</f>
        <v>0</v>
      </c>
      <c r="AD234" s="35">
        <f>'Initial Info Client Demographic'!J234</f>
        <v>0</v>
      </c>
    </row>
    <row r="235" spans="1:30" ht="49.5" customHeight="1">
      <c r="A235" s="29">
        <f t="shared" si="0"/>
        <v>222</v>
      </c>
      <c r="B235" s="97">
        <f>'Initial Info Client Demographic'!B235</f>
        <v>0</v>
      </c>
      <c r="C235" s="98">
        <f>'Initial Info Client Demographic'!C235</f>
        <v>0</v>
      </c>
      <c r="D235" s="99"/>
      <c r="E235" s="100"/>
      <c r="F235" s="101"/>
      <c r="G235" s="87"/>
      <c r="H235" s="88"/>
      <c r="I235" s="102"/>
      <c r="J235" s="103"/>
      <c r="K235" s="104"/>
      <c r="L235" s="105"/>
      <c r="M235" s="93">
        <f t="shared" si="1"/>
        <v>0</v>
      </c>
      <c r="N235" s="110"/>
      <c r="O235" s="106">
        <f t="shared" si="2"/>
        <v>0</v>
      </c>
      <c r="P235" s="95"/>
      <c r="R235" s="96">
        <f>'Initial Info Client Demographic'!D235</f>
        <v>0</v>
      </c>
      <c r="T235" s="33">
        <f>'Initial Info Client Demographic'!E235</f>
        <v>0</v>
      </c>
      <c r="U235" s="34">
        <f>'Initial Info Client Demographic'!F235</f>
        <v>0</v>
      </c>
      <c r="V235" s="35">
        <f>'Initial Info Client Demographic'!G235</f>
        <v>0</v>
      </c>
      <c r="W235" s="33">
        <f>'Initial Info Client Demographic'!H235</f>
        <v>0</v>
      </c>
      <c r="X235" s="34">
        <f>'Initial Info Client Demographic'!I235</f>
        <v>0</v>
      </c>
      <c r="Y235" s="35">
        <f>'Initial Info Client Demographic'!E235</f>
        <v>0</v>
      </c>
      <c r="Z235" s="35">
        <f>'Initial Info Client Demographic'!F235</f>
        <v>0</v>
      </c>
      <c r="AA235" s="35">
        <f>'Initial Info Client Demographic'!G235</f>
        <v>0</v>
      </c>
      <c r="AB235" s="35">
        <f>'Initial Info Client Demographic'!H235</f>
        <v>0</v>
      </c>
      <c r="AC235" s="35">
        <f>'Initial Info Client Demographic'!I235</f>
        <v>0</v>
      </c>
      <c r="AD235" s="35">
        <f>'Initial Info Client Demographic'!J235</f>
        <v>0</v>
      </c>
    </row>
    <row r="236" spans="1:30" ht="49.5" customHeight="1">
      <c r="A236" s="29">
        <f t="shared" si="0"/>
        <v>223</v>
      </c>
      <c r="B236" s="82">
        <f>'Initial Info Client Demographic'!B236</f>
        <v>0</v>
      </c>
      <c r="C236" s="83">
        <f>'Initial Info Client Demographic'!C236</f>
        <v>0</v>
      </c>
      <c r="D236" s="84"/>
      <c r="E236" s="85"/>
      <c r="F236" s="86"/>
      <c r="G236" s="87"/>
      <c r="H236" s="88"/>
      <c r="I236" s="89"/>
      <c r="J236" s="90"/>
      <c r="K236" s="91"/>
      <c r="L236" s="92"/>
      <c r="M236" s="93">
        <f t="shared" si="1"/>
        <v>0</v>
      </c>
      <c r="N236" s="109"/>
      <c r="O236" s="94">
        <f t="shared" si="2"/>
        <v>0</v>
      </c>
      <c r="P236" s="95"/>
      <c r="R236" s="96">
        <f>'Initial Info Client Demographic'!D236</f>
        <v>0</v>
      </c>
      <c r="T236" s="33">
        <f>'Initial Info Client Demographic'!E236</f>
        <v>0</v>
      </c>
      <c r="U236" s="34">
        <f>'Initial Info Client Demographic'!F236</f>
        <v>0</v>
      </c>
      <c r="V236" s="35">
        <f>'Initial Info Client Demographic'!G236</f>
        <v>0</v>
      </c>
      <c r="W236" s="33">
        <f>'Initial Info Client Demographic'!H236</f>
        <v>0</v>
      </c>
      <c r="X236" s="34">
        <f>'Initial Info Client Demographic'!I236</f>
        <v>0</v>
      </c>
      <c r="Y236" s="35">
        <f>'Initial Info Client Demographic'!E236</f>
        <v>0</v>
      </c>
      <c r="Z236" s="35">
        <f>'Initial Info Client Demographic'!F236</f>
        <v>0</v>
      </c>
      <c r="AA236" s="35">
        <f>'Initial Info Client Demographic'!G236</f>
        <v>0</v>
      </c>
      <c r="AB236" s="35">
        <f>'Initial Info Client Demographic'!H236</f>
        <v>0</v>
      </c>
      <c r="AC236" s="35">
        <f>'Initial Info Client Demographic'!I236</f>
        <v>0</v>
      </c>
      <c r="AD236" s="35">
        <f>'Initial Info Client Demographic'!J236</f>
        <v>0</v>
      </c>
    </row>
    <row r="237" spans="1:30" ht="49.5" customHeight="1">
      <c r="A237" s="29">
        <f t="shared" si="0"/>
        <v>224</v>
      </c>
      <c r="B237" s="97">
        <f>'Initial Info Client Demographic'!B237</f>
        <v>0</v>
      </c>
      <c r="C237" s="98">
        <f>'Initial Info Client Demographic'!C237</f>
        <v>0</v>
      </c>
      <c r="D237" s="99"/>
      <c r="E237" s="100"/>
      <c r="F237" s="101"/>
      <c r="G237" s="87"/>
      <c r="H237" s="88"/>
      <c r="I237" s="102"/>
      <c r="J237" s="103"/>
      <c r="K237" s="104"/>
      <c r="L237" s="105"/>
      <c r="M237" s="93">
        <f t="shared" si="1"/>
        <v>0</v>
      </c>
      <c r="N237" s="110"/>
      <c r="O237" s="106">
        <f t="shared" si="2"/>
        <v>0</v>
      </c>
      <c r="P237" s="95"/>
      <c r="R237" s="96">
        <f>'Initial Info Client Demographic'!D237</f>
        <v>0</v>
      </c>
      <c r="T237" s="33">
        <f>'Initial Info Client Demographic'!E237</f>
        <v>0</v>
      </c>
      <c r="U237" s="34">
        <f>'Initial Info Client Demographic'!F237</f>
        <v>0</v>
      </c>
      <c r="V237" s="35">
        <f>'Initial Info Client Demographic'!G237</f>
        <v>0</v>
      </c>
      <c r="W237" s="33">
        <f>'Initial Info Client Demographic'!H237</f>
        <v>0</v>
      </c>
      <c r="X237" s="34">
        <f>'Initial Info Client Demographic'!I237</f>
        <v>0</v>
      </c>
      <c r="Y237" s="35">
        <f>'Initial Info Client Demographic'!E237</f>
        <v>0</v>
      </c>
      <c r="Z237" s="35">
        <f>'Initial Info Client Demographic'!F237</f>
        <v>0</v>
      </c>
      <c r="AA237" s="35">
        <f>'Initial Info Client Demographic'!G237</f>
        <v>0</v>
      </c>
      <c r="AB237" s="35">
        <f>'Initial Info Client Demographic'!H237</f>
        <v>0</v>
      </c>
      <c r="AC237" s="35">
        <f>'Initial Info Client Demographic'!I237</f>
        <v>0</v>
      </c>
      <c r="AD237" s="35">
        <f>'Initial Info Client Demographic'!J237</f>
        <v>0</v>
      </c>
    </row>
    <row r="238" spans="1:30" ht="49.5" customHeight="1">
      <c r="A238" s="29">
        <f t="shared" si="0"/>
        <v>225</v>
      </c>
      <c r="B238" s="82">
        <f>'Initial Info Client Demographic'!B238</f>
        <v>0</v>
      </c>
      <c r="C238" s="83">
        <f>'Initial Info Client Demographic'!C238</f>
        <v>0</v>
      </c>
      <c r="D238" s="84"/>
      <c r="E238" s="85"/>
      <c r="F238" s="86"/>
      <c r="G238" s="87"/>
      <c r="H238" s="88"/>
      <c r="I238" s="89"/>
      <c r="J238" s="90"/>
      <c r="K238" s="91"/>
      <c r="L238" s="92"/>
      <c r="M238" s="93">
        <f t="shared" si="1"/>
        <v>0</v>
      </c>
      <c r="N238" s="109"/>
      <c r="O238" s="94">
        <f t="shared" si="2"/>
        <v>0</v>
      </c>
      <c r="P238" s="95"/>
      <c r="R238" s="96">
        <f>'Initial Info Client Demographic'!D238</f>
        <v>0</v>
      </c>
      <c r="T238" s="33">
        <f>'Initial Info Client Demographic'!E238</f>
        <v>0</v>
      </c>
      <c r="U238" s="34">
        <f>'Initial Info Client Demographic'!F238</f>
        <v>0</v>
      </c>
      <c r="V238" s="35">
        <f>'Initial Info Client Demographic'!G238</f>
        <v>0</v>
      </c>
      <c r="W238" s="33">
        <f>'Initial Info Client Demographic'!H238</f>
        <v>0</v>
      </c>
      <c r="X238" s="34">
        <f>'Initial Info Client Demographic'!I238</f>
        <v>0</v>
      </c>
      <c r="Y238" s="35">
        <f>'Initial Info Client Demographic'!E238</f>
        <v>0</v>
      </c>
      <c r="Z238" s="35">
        <f>'Initial Info Client Demographic'!F238</f>
        <v>0</v>
      </c>
      <c r="AA238" s="35">
        <f>'Initial Info Client Demographic'!G238</f>
        <v>0</v>
      </c>
      <c r="AB238" s="35">
        <f>'Initial Info Client Demographic'!H238</f>
        <v>0</v>
      </c>
      <c r="AC238" s="35">
        <f>'Initial Info Client Demographic'!I238</f>
        <v>0</v>
      </c>
      <c r="AD238" s="35">
        <f>'Initial Info Client Demographic'!J238</f>
        <v>0</v>
      </c>
    </row>
    <row r="239" spans="1:30" ht="49.5" customHeight="1">
      <c r="A239" s="29">
        <f t="shared" si="0"/>
        <v>226</v>
      </c>
      <c r="B239" s="97">
        <f>'Initial Info Client Demographic'!B239</f>
        <v>0</v>
      </c>
      <c r="C239" s="98">
        <f>'Initial Info Client Demographic'!C239</f>
        <v>0</v>
      </c>
      <c r="D239" s="99"/>
      <c r="E239" s="100"/>
      <c r="F239" s="101"/>
      <c r="G239" s="87"/>
      <c r="H239" s="88"/>
      <c r="I239" s="102"/>
      <c r="J239" s="103"/>
      <c r="K239" s="104"/>
      <c r="L239" s="105"/>
      <c r="M239" s="93">
        <f t="shared" si="1"/>
        <v>0</v>
      </c>
      <c r="N239" s="110"/>
      <c r="O239" s="106">
        <f t="shared" si="2"/>
        <v>0</v>
      </c>
      <c r="P239" s="95"/>
      <c r="R239" s="96">
        <f>'Initial Info Client Demographic'!D239</f>
        <v>0</v>
      </c>
      <c r="T239" s="33">
        <f>'Initial Info Client Demographic'!E239</f>
        <v>0</v>
      </c>
      <c r="U239" s="34">
        <f>'Initial Info Client Demographic'!F239</f>
        <v>0</v>
      </c>
      <c r="V239" s="35">
        <f>'Initial Info Client Demographic'!G239</f>
        <v>0</v>
      </c>
      <c r="W239" s="33">
        <f>'Initial Info Client Demographic'!H239</f>
        <v>0</v>
      </c>
      <c r="X239" s="34">
        <f>'Initial Info Client Demographic'!I239</f>
        <v>0</v>
      </c>
      <c r="Y239" s="35">
        <f>'Initial Info Client Demographic'!E239</f>
        <v>0</v>
      </c>
      <c r="Z239" s="35">
        <f>'Initial Info Client Demographic'!F239</f>
        <v>0</v>
      </c>
      <c r="AA239" s="35">
        <f>'Initial Info Client Demographic'!G239</f>
        <v>0</v>
      </c>
      <c r="AB239" s="35">
        <f>'Initial Info Client Demographic'!H239</f>
        <v>0</v>
      </c>
      <c r="AC239" s="35">
        <f>'Initial Info Client Demographic'!I239</f>
        <v>0</v>
      </c>
      <c r="AD239" s="35">
        <f>'Initial Info Client Demographic'!J239</f>
        <v>0</v>
      </c>
    </row>
    <row r="240" spans="1:30" ht="49.5" customHeight="1">
      <c r="A240" s="29">
        <f t="shared" si="0"/>
        <v>227</v>
      </c>
      <c r="B240" s="82">
        <f>'Initial Info Client Demographic'!B240</f>
        <v>0</v>
      </c>
      <c r="C240" s="83">
        <f>'Initial Info Client Demographic'!C240</f>
        <v>0</v>
      </c>
      <c r="D240" s="84"/>
      <c r="E240" s="85"/>
      <c r="F240" s="86"/>
      <c r="G240" s="87"/>
      <c r="H240" s="88"/>
      <c r="I240" s="89"/>
      <c r="J240" s="90"/>
      <c r="K240" s="91"/>
      <c r="L240" s="92"/>
      <c r="M240" s="93">
        <f t="shared" si="1"/>
        <v>0</v>
      </c>
      <c r="N240" s="109"/>
      <c r="O240" s="94">
        <f t="shared" si="2"/>
        <v>0</v>
      </c>
      <c r="P240" s="95"/>
      <c r="R240" s="96">
        <f>'Initial Info Client Demographic'!D240</f>
        <v>0</v>
      </c>
      <c r="T240" s="33">
        <f>'Initial Info Client Demographic'!E240</f>
        <v>0</v>
      </c>
      <c r="U240" s="34">
        <f>'Initial Info Client Demographic'!F240</f>
        <v>0</v>
      </c>
      <c r="V240" s="35">
        <f>'Initial Info Client Demographic'!G240</f>
        <v>0</v>
      </c>
      <c r="W240" s="33">
        <f>'Initial Info Client Demographic'!H240</f>
        <v>0</v>
      </c>
      <c r="X240" s="34">
        <f>'Initial Info Client Demographic'!I240</f>
        <v>0</v>
      </c>
      <c r="Y240" s="35">
        <f>'Initial Info Client Demographic'!E240</f>
        <v>0</v>
      </c>
      <c r="Z240" s="35">
        <f>'Initial Info Client Demographic'!F240</f>
        <v>0</v>
      </c>
      <c r="AA240" s="35">
        <f>'Initial Info Client Demographic'!G240</f>
        <v>0</v>
      </c>
      <c r="AB240" s="35">
        <f>'Initial Info Client Demographic'!H240</f>
        <v>0</v>
      </c>
      <c r="AC240" s="35">
        <f>'Initial Info Client Demographic'!I240</f>
        <v>0</v>
      </c>
      <c r="AD240" s="35">
        <f>'Initial Info Client Demographic'!J240</f>
        <v>0</v>
      </c>
    </row>
    <row r="241" spans="1:30" ht="49.5" customHeight="1">
      <c r="A241" s="29">
        <f t="shared" si="0"/>
        <v>228</v>
      </c>
      <c r="B241" s="97">
        <f>'Initial Info Client Demographic'!B241</f>
        <v>0</v>
      </c>
      <c r="C241" s="98">
        <f>'Initial Info Client Demographic'!C241</f>
        <v>0</v>
      </c>
      <c r="D241" s="99"/>
      <c r="E241" s="100"/>
      <c r="F241" s="101"/>
      <c r="G241" s="87"/>
      <c r="H241" s="88"/>
      <c r="I241" s="102"/>
      <c r="J241" s="103"/>
      <c r="K241" s="104"/>
      <c r="L241" s="105"/>
      <c r="M241" s="93">
        <f t="shared" si="1"/>
        <v>0</v>
      </c>
      <c r="N241" s="110"/>
      <c r="O241" s="106">
        <f t="shared" si="2"/>
        <v>0</v>
      </c>
      <c r="P241" s="95"/>
      <c r="R241" s="96">
        <f>'Initial Info Client Demographic'!D241</f>
        <v>0</v>
      </c>
      <c r="T241" s="33">
        <f>'Initial Info Client Demographic'!E241</f>
        <v>0</v>
      </c>
      <c r="U241" s="34">
        <f>'Initial Info Client Demographic'!F241</f>
        <v>0</v>
      </c>
      <c r="V241" s="35">
        <f>'Initial Info Client Demographic'!G241</f>
        <v>0</v>
      </c>
      <c r="W241" s="33">
        <f>'Initial Info Client Demographic'!H241</f>
        <v>0</v>
      </c>
      <c r="X241" s="34">
        <f>'Initial Info Client Demographic'!I241</f>
        <v>0</v>
      </c>
      <c r="Y241" s="35">
        <f>'Initial Info Client Demographic'!E241</f>
        <v>0</v>
      </c>
      <c r="Z241" s="35">
        <f>'Initial Info Client Demographic'!F241</f>
        <v>0</v>
      </c>
      <c r="AA241" s="35">
        <f>'Initial Info Client Demographic'!G241</f>
        <v>0</v>
      </c>
      <c r="AB241" s="35">
        <f>'Initial Info Client Demographic'!H241</f>
        <v>0</v>
      </c>
      <c r="AC241" s="35">
        <f>'Initial Info Client Demographic'!I241</f>
        <v>0</v>
      </c>
      <c r="AD241" s="35">
        <f>'Initial Info Client Demographic'!J241</f>
        <v>0</v>
      </c>
    </row>
    <row r="242" spans="1:30" ht="49.5" customHeight="1">
      <c r="A242" s="29">
        <f t="shared" si="0"/>
        <v>229</v>
      </c>
      <c r="B242" s="82">
        <f>'Initial Info Client Demographic'!B242</f>
        <v>0</v>
      </c>
      <c r="C242" s="83">
        <f>'Initial Info Client Demographic'!C242</f>
        <v>0</v>
      </c>
      <c r="D242" s="84"/>
      <c r="E242" s="85"/>
      <c r="F242" s="86"/>
      <c r="G242" s="87"/>
      <c r="H242" s="88"/>
      <c r="I242" s="89"/>
      <c r="J242" s="90"/>
      <c r="K242" s="91"/>
      <c r="L242" s="92"/>
      <c r="M242" s="93">
        <f t="shared" si="1"/>
        <v>0</v>
      </c>
      <c r="N242" s="109"/>
      <c r="O242" s="94">
        <f t="shared" si="2"/>
        <v>0</v>
      </c>
      <c r="P242" s="95"/>
      <c r="R242" s="96">
        <f>'Initial Info Client Demographic'!D242</f>
        <v>0</v>
      </c>
      <c r="T242" s="33">
        <f>'Initial Info Client Demographic'!E242</f>
        <v>0</v>
      </c>
      <c r="U242" s="34">
        <f>'Initial Info Client Demographic'!F242</f>
        <v>0</v>
      </c>
      <c r="V242" s="35">
        <f>'Initial Info Client Demographic'!G242</f>
        <v>0</v>
      </c>
      <c r="W242" s="33">
        <f>'Initial Info Client Demographic'!H242</f>
        <v>0</v>
      </c>
      <c r="X242" s="34">
        <f>'Initial Info Client Demographic'!I242</f>
        <v>0</v>
      </c>
      <c r="Y242" s="35">
        <f>'Initial Info Client Demographic'!E242</f>
        <v>0</v>
      </c>
      <c r="Z242" s="35">
        <f>'Initial Info Client Demographic'!F242</f>
        <v>0</v>
      </c>
      <c r="AA242" s="35">
        <f>'Initial Info Client Demographic'!G242</f>
        <v>0</v>
      </c>
      <c r="AB242" s="35">
        <f>'Initial Info Client Demographic'!H242</f>
        <v>0</v>
      </c>
      <c r="AC242" s="35">
        <f>'Initial Info Client Demographic'!I242</f>
        <v>0</v>
      </c>
      <c r="AD242" s="35">
        <f>'Initial Info Client Demographic'!J242</f>
        <v>0</v>
      </c>
    </row>
    <row r="243" spans="1:30" ht="49.5" customHeight="1">
      <c r="A243" s="29">
        <f t="shared" si="0"/>
        <v>230</v>
      </c>
      <c r="B243" s="97">
        <f>'Initial Info Client Demographic'!B243</f>
        <v>0</v>
      </c>
      <c r="C243" s="98">
        <f>'Initial Info Client Demographic'!C243</f>
        <v>0</v>
      </c>
      <c r="D243" s="99"/>
      <c r="E243" s="100"/>
      <c r="F243" s="101"/>
      <c r="G243" s="87"/>
      <c r="H243" s="88"/>
      <c r="I243" s="102"/>
      <c r="J243" s="103"/>
      <c r="K243" s="104"/>
      <c r="L243" s="105"/>
      <c r="M243" s="93">
        <f t="shared" si="1"/>
        <v>0</v>
      </c>
      <c r="N243" s="110"/>
      <c r="O243" s="106">
        <f t="shared" si="2"/>
        <v>0</v>
      </c>
      <c r="P243" s="95"/>
      <c r="R243" s="96">
        <f>'Initial Info Client Demographic'!D243</f>
        <v>0</v>
      </c>
      <c r="T243" s="33">
        <f>'Initial Info Client Demographic'!E243</f>
        <v>0</v>
      </c>
      <c r="U243" s="34">
        <f>'Initial Info Client Demographic'!F243</f>
        <v>0</v>
      </c>
      <c r="V243" s="35">
        <f>'Initial Info Client Demographic'!G243</f>
        <v>0</v>
      </c>
      <c r="W243" s="33">
        <f>'Initial Info Client Demographic'!H243</f>
        <v>0</v>
      </c>
      <c r="X243" s="34">
        <f>'Initial Info Client Demographic'!I243</f>
        <v>0</v>
      </c>
      <c r="Y243" s="35">
        <f>'Initial Info Client Demographic'!E243</f>
        <v>0</v>
      </c>
      <c r="Z243" s="35">
        <f>'Initial Info Client Demographic'!F243</f>
        <v>0</v>
      </c>
      <c r="AA243" s="35">
        <f>'Initial Info Client Demographic'!G243</f>
        <v>0</v>
      </c>
      <c r="AB243" s="35">
        <f>'Initial Info Client Demographic'!H243</f>
        <v>0</v>
      </c>
      <c r="AC243" s="35">
        <f>'Initial Info Client Demographic'!I243</f>
        <v>0</v>
      </c>
      <c r="AD243" s="35">
        <f>'Initial Info Client Demographic'!J243</f>
        <v>0</v>
      </c>
    </row>
    <row r="244" spans="1:30" ht="49.5" customHeight="1">
      <c r="A244" s="29">
        <f t="shared" si="0"/>
        <v>231</v>
      </c>
      <c r="B244" s="82">
        <f>'Initial Info Client Demographic'!B244</f>
        <v>0</v>
      </c>
      <c r="C244" s="83">
        <f>'Initial Info Client Demographic'!C244</f>
        <v>0</v>
      </c>
      <c r="D244" s="84"/>
      <c r="E244" s="85"/>
      <c r="F244" s="86"/>
      <c r="G244" s="87"/>
      <c r="H244" s="88"/>
      <c r="I244" s="89"/>
      <c r="J244" s="90"/>
      <c r="K244" s="91"/>
      <c r="L244" s="92"/>
      <c r="M244" s="93">
        <f t="shared" si="1"/>
        <v>0</v>
      </c>
      <c r="N244" s="109"/>
      <c r="O244" s="94">
        <f t="shared" si="2"/>
        <v>0</v>
      </c>
      <c r="P244" s="95"/>
      <c r="R244" s="96">
        <f>'Initial Info Client Demographic'!D244</f>
        <v>0</v>
      </c>
      <c r="T244" s="33">
        <f>'Initial Info Client Demographic'!E244</f>
        <v>0</v>
      </c>
      <c r="U244" s="34">
        <f>'Initial Info Client Demographic'!F244</f>
        <v>0</v>
      </c>
      <c r="V244" s="35">
        <f>'Initial Info Client Demographic'!G244</f>
        <v>0</v>
      </c>
      <c r="W244" s="33">
        <f>'Initial Info Client Demographic'!H244</f>
        <v>0</v>
      </c>
      <c r="X244" s="34">
        <f>'Initial Info Client Demographic'!I244</f>
        <v>0</v>
      </c>
      <c r="Y244" s="35">
        <f>'Initial Info Client Demographic'!E244</f>
        <v>0</v>
      </c>
      <c r="Z244" s="35">
        <f>'Initial Info Client Demographic'!F244</f>
        <v>0</v>
      </c>
      <c r="AA244" s="35">
        <f>'Initial Info Client Demographic'!G244</f>
        <v>0</v>
      </c>
      <c r="AB244" s="35">
        <f>'Initial Info Client Demographic'!H244</f>
        <v>0</v>
      </c>
      <c r="AC244" s="35">
        <f>'Initial Info Client Demographic'!I244</f>
        <v>0</v>
      </c>
      <c r="AD244" s="35">
        <f>'Initial Info Client Demographic'!J244</f>
        <v>0</v>
      </c>
    </row>
    <row r="245" spans="1:30" ht="49.5" customHeight="1">
      <c r="A245" s="29">
        <f t="shared" si="0"/>
        <v>232</v>
      </c>
      <c r="B245" s="97">
        <f>'Initial Info Client Demographic'!B245</f>
        <v>0</v>
      </c>
      <c r="C245" s="98">
        <f>'Initial Info Client Demographic'!C245</f>
        <v>0</v>
      </c>
      <c r="D245" s="99"/>
      <c r="E245" s="100"/>
      <c r="F245" s="101"/>
      <c r="G245" s="87"/>
      <c r="H245" s="88"/>
      <c r="I245" s="102"/>
      <c r="J245" s="103"/>
      <c r="K245" s="104"/>
      <c r="L245" s="105"/>
      <c r="M245" s="93">
        <f t="shared" si="1"/>
        <v>0</v>
      </c>
      <c r="N245" s="110"/>
      <c r="O245" s="106">
        <f t="shared" si="2"/>
        <v>0</v>
      </c>
      <c r="P245" s="95"/>
      <c r="R245" s="96">
        <f>'Initial Info Client Demographic'!D245</f>
        <v>0</v>
      </c>
      <c r="T245" s="33">
        <f>'Initial Info Client Demographic'!E245</f>
        <v>0</v>
      </c>
      <c r="U245" s="34">
        <f>'Initial Info Client Demographic'!F245</f>
        <v>0</v>
      </c>
      <c r="V245" s="35">
        <f>'Initial Info Client Demographic'!G245</f>
        <v>0</v>
      </c>
      <c r="W245" s="33">
        <f>'Initial Info Client Demographic'!H245</f>
        <v>0</v>
      </c>
      <c r="X245" s="34">
        <f>'Initial Info Client Demographic'!I245</f>
        <v>0</v>
      </c>
      <c r="Y245" s="35">
        <f>'Initial Info Client Demographic'!E245</f>
        <v>0</v>
      </c>
      <c r="Z245" s="35">
        <f>'Initial Info Client Demographic'!F245</f>
        <v>0</v>
      </c>
      <c r="AA245" s="35">
        <f>'Initial Info Client Demographic'!G245</f>
        <v>0</v>
      </c>
      <c r="AB245" s="35">
        <f>'Initial Info Client Demographic'!H245</f>
        <v>0</v>
      </c>
      <c r="AC245" s="35">
        <f>'Initial Info Client Demographic'!I245</f>
        <v>0</v>
      </c>
      <c r="AD245" s="35">
        <f>'Initial Info Client Demographic'!J245</f>
        <v>0</v>
      </c>
    </row>
    <row r="246" spans="1:30" ht="49.5" customHeight="1">
      <c r="A246" s="29">
        <f t="shared" si="0"/>
        <v>233</v>
      </c>
      <c r="B246" s="82">
        <f>'Initial Info Client Demographic'!B246</f>
        <v>0</v>
      </c>
      <c r="C246" s="83">
        <f>'Initial Info Client Demographic'!C246</f>
        <v>0</v>
      </c>
      <c r="D246" s="84"/>
      <c r="E246" s="85"/>
      <c r="F246" s="86"/>
      <c r="G246" s="87"/>
      <c r="H246" s="88"/>
      <c r="I246" s="89"/>
      <c r="J246" s="90"/>
      <c r="K246" s="91"/>
      <c r="L246" s="92"/>
      <c r="M246" s="93">
        <f t="shared" si="1"/>
        <v>0</v>
      </c>
      <c r="N246" s="109"/>
      <c r="O246" s="94">
        <f t="shared" si="2"/>
        <v>0</v>
      </c>
      <c r="P246" s="95"/>
      <c r="R246" s="96">
        <f>'Initial Info Client Demographic'!D246</f>
        <v>0</v>
      </c>
      <c r="T246" s="33">
        <f>'Initial Info Client Demographic'!E246</f>
        <v>0</v>
      </c>
      <c r="U246" s="34">
        <f>'Initial Info Client Demographic'!F246</f>
        <v>0</v>
      </c>
      <c r="V246" s="35">
        <f>'Initial Info Client Demographic'!G246</f>
        <v>0</v>
      </c>
      <c r="W246" s="33">
        <f>'Initial Info Client Demographic'!H246</f>
        <v>0</v>
      </c>
      <c r="X246" s="34">
        <f>'Initial Info Client Demographic'!I246</f>
        <v>0</v>
      </c>
      <c r="Y246" s="35">
        <f>'Initial Info Client Demographic'!E246</f>
        <v>0</v>
      </c>
      <c r="Z246" s="35">
        <f>'Initial Info Client Demographic'!F246</f>
        <v>0</v>
      </c>
      <c r="AA246" s="35">
        <f>'Initial Info Client Demographic'!G246</f>
        <v>0</v>
      </c>
      <c r="AB246" s="35">
        <f>'Initial Info Client Demographic'!H246</f>
        <v>0</v>
      </c>
      <c r="AC246" s="35">
        <f>'Initial Info Client Demographic'!I246</f>
        <v>0</v>
      </c>
      <c r="AD246" s="35">
        <f>'Initial Info Client Demographic'!J246</f>
        <v>0</v>
      </c>
    </row>
    <row r="247" spans="1:30" ht="49.5" customHeight="1">
      <c r="A247" s="29">
        <f t="shared" si="0"/>
        <v>234</v>
      </c>
      <c r="B247" s="97">
        <f>'Initial Info Client Demographic'!B247</f>
        <v>0</v>
      </c>
      <c r="C247" s="98">
        <f>'Initial Info Client Demographic'!C247</f>
        <v>0</v>
      </c>
      <c r="D247" s="99"/>
      <c r="E247" s="100"/>
      <c r="F247" s="101"/>
      <c r="G247" s="87"/>
      <c r="H247" s="88"/>
      <c r="I247" s="102"/>
      <c r="J247" s="103"/>
      <c r="K247" s="104"/>
      <c r="L247" s="105"/>
      <c r="M247" s="93">
        <f t="shared" si="1"/>
        <v>0</v>
      </c>
      <c r="N247" s="110"/>
      <c r="O247" s="106">
        <f t="shared" si="2"/>
        <v>0</v>
      </c>
      <c r="P247" s="95"/>
      <c r="R247" s="96">
        <f>'Initial Info Client Demographic'!D247</f>
        <v>0</v>
      </c>
      <c r="T247" s="33">
        <f>'Initial Info Client Demographic'!E247</f>
        <v>0</v>
      </c>
      <c r="U247" s="34">
        <f>'Initial Info Client Demographic'!F247</f>
        <v>0</v>
      </c>
      <c r="V247" s="35">
        <f>'Initial Info Client Demographic'!G247</f>
        <v>0</v>
      </c>
      <c r="W247" s="33">
        <f>'Initial Info Client Demographic'!H247</f>
        <v>0</v>
      </c>
      <c r="X247" s="34">
        <f>'Initial Info Client Demographic'!I247</f>
        <v>0</v>
      </c>
      <c r="Y247" s="35">
        <f>'Initial Info Client Demographic'!E247</f>
        <v>0</v>
      </c>
      <c r="Z247" s="35">
        <f>'Initial Info Client Demographic'!F247</f>
        <v>0</v>
      </c>
      <c r="AA247" s="35">
        <f>'Initial Info Client Demographic'!G247</f>
        <v>0</v>
      </c>
      <c r="AB247" s="35">
        <f>'Initial Info Client Demographic'!H247</f>
        <v>0</v>
      </c>
      <c r="AC247" s="35">
        <f>'Initial Info Client Demographic'!I247</f>
        <v>0</v>
      </c>
      <c r="AD247" s="35">
        <f>'Initial Info Client Demographic'!J247</f>
        <v>0</v>
      </c>
    </row>
    <row r="248" spans="1:30" ht="49.5" customHeight="1">
      <c r="A248" s="29">
        <f t="shared" si="0"/>
        <v>235</v>
      </c>
      <c r="B248" s="82">
        <f>'Initial Info Client Demographic'!B248</f>
        <v>0</v>
      </c>
      <c r="C248" s="83">
        <f>'Initial Info Client Demographic'!C248</f>
        <v>0</v>
      </c>
      <c r="D248" s="84"/>
      <c r="E248" s="85"/>
      <c r="F248" s="86"/>
      <c r="G248" s="87"/>
      <c r="H248" s="88"/>
      <c r="I248" s="89"/>
      <c r="J248" s="90"/>
      <c r="K248" s="91"/>
      <c r="L248" s="92"/>
      <c r="M248" s="93">
        <f t="shared" si="1"/>
        <v>0</v>
      </c>
      <c r="N248" s="109"/>
      <c r="O248" s="94">
        <f t="shared" si="2"/>
        <v>0</v>
      </c>
      <c r="P248" s="95"/>
      <c r="R248" s="96">
        <f>'Initial Info Client Demographic'!D248</f>
        <v>0</v>
      </c>
      <c r="T248" s="33">
        <f>'Initial Info Client Demographic'!E248</f>
        <v>0</v>
      </c>
      <c r="U248" s="34">
        <f>'Initial Info Client Demographic'!F248</f>
        <v>0</v>
      </c>
      <c r="V248" s="35">
        <f>'Initial Info Client Demographic'!G248</f>
        <v>0</v>
      </c>
      <c r="W248" s="33">
        <f>'Initial Info Client Demographic'!H248</f>
        <v>0</v>
      </c>
      <c r="X248" s="34">
        <f>'Initial Info Client Demographic'!I248</f>
        <v>0</v>
      </c>
      <c r="Y248" s="35">
        <f>'Initial Info Client Demographic'!E248</f>
        <v>0</v>
      </c>
      <c r="Z248" s="35">
        <f>'Initial Info Client Demographic'!F248</f>
        <v>0</v>
      </c>
      <c r="AA248" s="35">
        <f>'Initial Info Client Demographic'!G248</f>
        <v>0</v>
      </c>
      <c r="AB248" s="35">
        <f>'Initial Info Client Demographic'!H248</f>
        <v>0</v>
      </c>
      <c r="AC248" s="35">
        <f>'Initial Info Client Demographic'!I248</f>
        <v>0</v>
      </c>
      <c r="AD248" s="35">
        <f>'Initial Info Client Demographic'!J248</f>
        <v>0</v>
      </c>
    </row>
    <row r="249" spans="1:30" ht="49.5" customHeight="1">
      <c r="A249" s="29">
        <f t="shared" si="0"/>
        <v>236</v>
      </c>
      <c r="B249" s="97">
        <f>'Initial Info Client Demographic'!B249</f>
        <v>0</v>
      </c>
      <c r="C249" s="98">
        <f>'Initial Info Client Demographic'!C249</f>
        <v>0</v>
      </c>
      <c r="D249" s="99"/>
      <c r="E249" s="100"/>
      <c r="F249" s="101"/>
      <c r="G249" s="87"/>
      <c r="H249" s="88"/>
      <c r="I249" s="102"/>
      <c r="J249" s="103"/>
      <c r="K249" s="104"/>
      <c r="L249" s="105"/>
      <c r="M249" s="93">
        <f t="shared" si="1"/>
        <v>0</v>
      </c>
      <c r="N249" s="110"/>
      <c r="O249" s="106">
        <f t="shared" si="2"/>
        <v>0</v>
      </c>
      <c r="P249" s="95"/>
      <c r="R249" s="96">
        <f>'Initial Info Client Demographic'!D249</f>
        <v>0</v>
      </c>
      <c r="T249" s="33">
        <f>'Initial Info Client Demographic'!E249</f>
        <v>0</v>
      </c>
      <c r="U249" s="34">
        <f>'Initial Info Client Demographic'!F249</f>
        <v>0</v>
      </c>
      <c r="V249" s="35">
        <f>'Initial Info Client Demographic'!G249</f>
        <v>0</v>
      </c>
      <c r="W249" s="33">
        <f>'Initial Info Client Demographic'!H249</f>
        <v>0</v>
      </c>
      <c r="X249" s="34">
        <f>'Initial Info Client Demographic'!I249</f>
        <v>0</v>
      </c>
      <c r="Y249" s="35">
        <f>'Initial Info Client Demographic'!E249</f>
        <v>0</v>
      </c>
      <c r="Z249" s="35">
        <f>'Initial Info Client Demographic'!F249</f>
        <v>0</v>
      </c>
      <c r="AA249" s="35">
        <f>'Initial Info Client Demographic'!G249</f>
        <v>0</v>
      </c>
      <c r="AB249" s="35">
        <f>'Initial Info Client Demographic'!H249</f>
        <v>0</v>
      </c>
      <c r="AC249" s="35">
        <f>'Initial Info Client Demographic'!I249</f>
        <v>0</v>
      </c>
      <c r="AD249" s="35">
        <f>'Initial Info Client Demographic'!J249</f>
        <v>0</v>
      </c>
    </row>
    <row r="250" spans="1:30" ht="49.5" customHeight="1">
      <c r="A250" s="29">
        <f t="shared" si="0"/>
        <v>237</v>
      </c>
      <c r="B250" s="82">
        <f>'Initial Info Client Demographic'!B250</f>
        <v>0</v>
      </c>
      <c r="C250" s="83">
        <f>'Initial Info Client Demographic'!C250</f>
        <v>0</v>
      </c>
      <c r="D250" s="84"/>
      <c r="E250" s="85"/>
      <c r="F250" s="86"/>
      <c r="G250" s="87"/>
      <c r="H250" s="88"/>
      <c r="I250" s="89"/>
      <c r="J250" s="90"/>
      <c r="K250" s="91"/>
      <c r="L250" s="92"/>
      <c r="M250" s="93">
        <f t="shared" si="1"/>
        <v>0</v>
      </c>
      <c r="N250" s="109"/>
      <c r="O250" s="94">
        <f t="shared" si="2"/>
        <v>0</v>
      </c>
      <c r="P250" s="95"/>
      <c r="R250" s="96">
        <f>'Initial Info Client Demographic'!D250</f>
        <v>0</v>
      </c>
      <c r="T250" s="33">
        <f>'Initial Info Client Demographic'!E250</f>
        <v>0</v>
      </c>
      <c r="U250" s="34">
        <f>'Initial Info Client Demographic'!F250</f>
        <v>0</v>
      </c>
      <c r="V250" s="35">
        <f>'Initial Info Client Demographic'!G250</f>
        <v>0</v>
      </c>
      <c r="W250" s="33">
        <f>'Initial Info Client Demographic'!H250</f>
        <v>0</v>
      </c>
      <c r="X250" s="34">
        <f>'Initial Info Client Demographic'!I250</f>
        <v>0</v>
      </c>
      <c r="Y250" s="35">
        <f>'Initial Info Client Demographic'!E250</f>
        <v>0</v>
      </c>
      <c r="Z250" s="35">
        <f>'Initial Info Client Demographic'!F250</f>
        <v>0</v>
      </c>
      <c r="AA250" s="35">
        <f>'Initial Info Client Demographic'!G250</f>
        <v>0</v>
      </c>
      <c r="AB250" s="35">
        <f>'Initial Info Client Demographic'!H250</f>
        <v>0</v>
      </c>
      <c r="AC250" s="35">
        <f>'Initial Info Client Demographic'!I250</f>
        <v>0</v>
      </c>
      <c r="AD250" s="35">
        <f>'Initial Info Client Demographic'!J250</f>
        <v>0</v>
      </c>
    </row>
    <row r="251" spans="1:30" ht="49.5" customHeight="1">
      <c r="A251" s="29">
        <f t="shared" si="0"/>
        <v>238</v>
      </c>
      <c r="B251" s="97">
        <f>'Initial Info Client Demographic'!B251</f>
        <v>0</v>
      </c>
      <c r="C251" s="98">
        <f>'Initial Info Client Demographic'!C251</f>
        <v>0</v>
      </c>
      <c r="D251" s="99"/>
      <c r="E251" s="100"/>
      <c r="F251" s="101"/>
      <c r="G251" s="87"/>
      <c r="H251" s="88"/>
      <c r="I251" s="102"/>
      <c r="J251" s="103"/>
      <c r="K251" s="104"/>
      <c r="L251" s="105"/>
      <c r="M251" s="93">
        <f t="shared" si="1"/>
        <v>0</v>
      </c>
      <c r="N251" s="110"/>
      <c r="O251" s="106">
        <f t="shared" si="2"/>
        <v>0</v>
      </c>
      <c r="P251" s="95"/>
      <c r="R251" s="96">
        <f>'Initial Info Client Demographic'!D251</f>
        <v>0</v>
      </c>
      <c r="T251" s="33">
        <f>'Initial Info Client Demographic'!E251</f>
        <v>0</v>
      </c>
      <c r="U251" s="34">
        <f>'Initial Info Client Demographic'!F251</f>
        <v>0</v>
      </c>
      <c r="V251" s="35">
        <f>'Initial Info Client Demographic'!G251</f>
        <v>0</v>
      </c>
      <c r="W251" s="33">
        <f>'Initial Info Client Demographic'!H251</f>
        <v>0</v>
      </c>
      <c r="X251" s="34">
        <f>'Initial Info Client Demographic'!I251</f>
        <v>0</v>
      </c>
      <c r="Y251" s="35">
        <f>'Initial Info Client Demographic'!E251</f>
        <v>0</v>
      </c>
      <c r="Z251" s="35">
        <f>'Initial Info Client Demographic'!F251</f>
        <v>0</v>
      </c>
      <c r="AA251" s="35">
        <f>'Initial Info Client Demographic'!G251</f>
        <v>0</v>
      </c>
      <c r="AB251" s="35">
        <f>'Initial Info Client Demographic'!H251</f>
        <v>0</v>
      </c>
      <c r="AC251" s="35">
        <f>'Initial Info Client Demographic'!I251</f>
        <v>0</v>
      </c>
      <c r="AD251" s="35">
        <f>'Initial Info Client Demographic'!J251</f>
        <v>0</v>
      </c>
    </row>
    <row r="252" spans="1:30" ht="49.5" customHeight="1">
      <c r="A252" s="29">
        <f t="shared" si="0"/>
        <v>239</v>
      </c>
      <c r="B252" s="82">
        <f>'Initial Info Client Demographic'!B252</f>
        <v>0</v>
      </c>
      <c r="C252" s="83">
        <f>'Initial Info Client Demographic'!C252</f>
        <v>0</v>
      </c>
      <c r="D252" s="84"/>
      <c r="E252" s="85"/>
      <c r="F252" s="86"/>
      <c r="G252" s="87"/>
      <c r="H252" s="88"/>
      <c r="I252" s="89"/>
      <c r="J252" s="90"/>
      <c r="K252" s="91"/>
      <c r="L252" s="92"/>
      <c r="M252" s="93">
        <f t="shared" si="1"/>
        <v>0</v>
      </c>
      <c r="N252" s="109"/>
      <c r="O252" s="94">
        <f t="shared" si="2"/>
        <v>0</v>
      </c>
      <c r="P252" s="95"/>
      <c r="R252" s="96">
        <f>'Initial Info Client Demographic'!D252</f>
        <v>0</v>
      </c>
      <c r="T252" s="33">
        <f>'Initial Info Client Demographic'!E252</f>
        <v>0</v>
      </c>
      <c r="U252" s="34">
        <f>'Initial Info Client Demographic'!F252</f>
        <v>0</v>
      </c>
      <c r="V252" s="35">
        <f>'Initial Info Client Demographic'!G252</f>
        <v>0</v>
      </c>
      <c r="W252" s="33">
        <f>'Initial Info Client Demographic'!H252</f>
        <v>0</v>
      </c>
      <c r="X252" s="34">
        <f>'Initial Info Client Demographic'!I252</f>
        <v>0</v>
      </c>
      <c r="Y252" s="35">
        <f>'Initial Info Client Demographic'!E252</f>
        <v>0</v>
      </c>
      <c r="Z252" s="35">
        <f>'Initial Info Client Demographic'!F252</f>
        <v>0</v>
      </c>
      <c r="AA252" s="35">
        <f>'Initial Info Client Demographic'!G252</f>
        <v>0</v>
      </c>
      <c r="AB252" s="35">
        <f>'Initial Info Client Demographic'!H252</f>
        <v>0</v>
      </c>
      <c r="AC252" s="35">
        <f>'Initial Info Client Demographic'!I252</f>
        <v>0</v>
      </c>
      <c r="AD252" s="35">
        <f>'Initial Info Client Demographic'!J252</f>
        <v>0</v>
      </c>
    </row>
    <row r="253" spans="1:30" ht="49.5" customHeight="1">
      <c r="A253" s="29">
        <f t="shared" si="0"/>
        <v>240</v>
      </c>
      <c r="B253" s="97">
        <f>'Initial Info Client Demographic'!B253</f>
        <v>0</v>
      </c>
      <c r="C253" s="98">
        <f>'Initial Info Client Demographic'!C253</f>
        <v>0</v>
      </c>
      <c r="D253" s="99"/>
      <c r="E253" s="100"/>
      <c r="F253" s="101"/>
      <c r="G253" s="87"/>
      <c r="H253" s="88"/>
      <c r="I253" s="102"/>
      <c r="J253" s="103"/>
      <c r="K253" s="104"/>
      <c r="L253" s="105"/>
      <c r="M253" s="93">
        <f t="shared" si="1"/>
        <v>0</v>
      </c>
      <c r="N253" s="110"/>
      <c r="O253" s="106">
        <f t="shared" si="2"/>
        <v>0</v>
      </c>
      <c r="P253" s="95"/>
      <c r="R253" s="96">
        <f>'Initial Info Client Demographic'!D253</f>
        <v>0</v>
      </c>
      <c r="T253" s="33">
        <f>'Initial Info Client Demographic'!E253</f>
        <v>0</v>
      </c>
      <c r="U253" s="34">
        <f>'Initial Info Client Demographic'!F253</f>
        <v>0</v>
      </c>
      <c r="V253" s="35">
        <f>'Initial Info Client Demographic'!G253</f>
        <v>0</v>
      </c>
      <c r="W253" s="33">
        <f>'Initial Info Client Demographic'!H253</f>
        <v>0</v>
      </c>
      <c r="X253" s="34">
        <f>'Initial Info Client Demographic'!I253</f>
        <v>0</v>
      </c>
      <c r="Y253" s="35">
        <f>'Initial Info Client Demographic'!E253</f>
        <v>0</v>
      </c>
      <c r="Z253" s="35">
        <f>'Initial Info Client Demographic'!F253</f>
        <v>0</v>
      </c>
      <c r="AA253" s="35">
        <f>'Initial Info Client Demographic'!G253</f>
        <v>0</v>
      </c>
      <c r="AB253" s="35">
        <f>'Initial Info Client Demographic'!H253</f>
        <v>0</v>
      </c>
      <c r="AC253" s="35">
        <f>'Initial Info Client Demographic'!I253</f>
        <v>0</v>
      </c>
      <c r="AD253" s="35">
        <f>'Initial Info Client Demographic'!J253</f>
        <v>0</v>
      </c>
    </row>
    <row r="254" spans="1:30" ht="49.5" customHeight="1">
      <c r="A254" s="29">
        <f t="shared" si="0"/>
        <v>241</v>
      </c>
      <c r="B254" s="82">
        <f>'Initial Info Client Demographic'!B254</f>
        <v>0</v>
      </c>
      <c r="C254" s="83">
        <f>'Initial Info Client Demographic'!C254</f>
        <v>0</v>
      </c>
      <c r="D254" s="84"/>
      <c r="E254" s="85"/>
      <c r="F254" s="86"/>
      <c r="G254" s="87"/>
      <c r="H254" s="88"/>
      <c r="I254" s="89"/>
      <c r="J254" s="90"/>
      <c r="K254" s="91"/>
      <c r="L254" s="92"/>
      <c r="M254" s="93">
        <f t="shared" si="1"/>
        <v>0</v>
      </c>
      <c r="N254" s="109"/>
      <c r="O254" s="94">
        <f t="shared" si="2"/>
        <v>0</v>
      </c>
      <c r="P254" s="95"/>
      <c r="R254" s="96">
        <f>'Initial Info Client Demographic'!D254</f>
        <v>0</v>
      </c>
      <c r="T254" s="33">
        <f>'Initial Info Client Demographic'!E254</f>
        <v>0</v>
      </c>
      <c r="U254" s="34">
        <f>'Initial Info Client Demographic'!F254</f>
        <v>0</v>
      </c>
      <c r="V254" s="35">
        <f>'Initial Info Client Demographic'!G254</f>
        <v>0</v>
      </c>
      <c r="W254" s="33">
        <f>'Initial Info Client Demographic'!H254</f>
        <v>0</v>
      </c>
      <c r="X254" s="34">
        <f>'Initial Info Client Demographic'!I254</f>
        <v>0</v>
      </c>
      <c r="Y254" s="35">
        <f>'Initial Info Client Demographic'!E254</f>
        <v>0</v>
      </c>
      <c r="Z254" s="35">
        <f>'Initial Info Client Demographic'!F254</f>
        <v>0</v>
      </c>
      <c r="AA254" s="35">
        <f>'Initial Info Client Demographic'!G254</f>
        <v>0</v>
      </c>
      <c r="AB254" s="35">
        <f>'Initial Info Client Demographic'!H254</f>
        <v>0</v>
      </c>
      <c r="AC254" s="35">
        <f>'Initial Info Client Demographic'!I254</f>
        <v>0</v>
      </c>
      <c r="AD254" s="35">
        <f>'Initial Info Client Demographic'!J254</f>
        <v>0</v>
      </c>
    </row>
    <row r="255" spans="1:30" ht="49.5" customHeight="1">
      <c r="A255" s="29">
        <f t="shared" si="0"/>
        <v>242</v>
      </c>
      <c r="B255" s="97">
        <f>'Initial Info Client Demographic'!B255</f>
        <v>0</v>
      </c>
      <c r="C255" s="98">
        <f>'Initial Info Client Demographic'!C255</f>
        <v>0</v>
      </c>
      <c r="D255" s="99"/>
      <c r="E255" s="100"/>
      <c r="F255" s="101"/>
      <c r="G255" s="87"/>
      <c r="H255" s="88"/>
      <c r="I255" s="102"/>
      <c r="J255" s="103"/>
      <c r="K255" s="104"/>
      <c r="L255" s="105"/>
      <c r="M255" s="93">
        <f t="shared" si="1"/>
        <v>0</v>
      </c>
      <c r="N255" s="110"/>
      <c r="O255" s="106">
        <f t="shared" si="2"/>
        <v>0</v>
      </c>
      <c r="P255" s="95"/>
      <c r="R255" s="96">
        <f>'Initial Info Client Demographic'!D255</f>
        <v>0</v>
      </c>
      <c r="T255" s="33">
        <f>'Initial Info Client Demographic'!E255</f>
        <v>0</v>
      </c>
      <c r="U255" s="34">
        <f>'Initial Info Client Demographic'!F255</f>
        <v>0</v>
      </c>
      <c r="V255" s="35">
        <f>'Initial Info Client Demographic'!G255</f>
        <v>0</v>
      </c>
      <c r="W255" s="33">
        <f>'Initial Info Client Demographic'!H255</f>
        <v>0</v>
      </c>
      <c r="X255" s="34">
        <f>'Initial Info Client Demographic'!I255</f>
        <v>0</v>
      </c>
      <c r="Y255" s="35">
        <f>'Initial Info Client Demographic'!E255</f>
        <v>0</v>
      </c>
      <c r="Z255" s="35">
        <f>'Initial Info Client Demographic'!F255</f>
        <v>0</v>
      </c>
      <c r="AA255" s="35">
        <f>'Initial Info Client Demographic'!G255</f>
        <v>0</v>
      </c>
      <c r="AB255" s="35">
        <f>'Initial Info Client Demographic'!H255</f>
        <v>0</v>
      </c>
      <c r="AC255" s="35">
        <f>'Initial Info Client Demographic'!I255</f>
        <v>0</v>
      </c>
      <c r="AD255" s="35">
        <f>'Initial Info Client Demographic'!J255</f>
        <v>0</v>
      </c>
    </row>
    <row r="256" spans="1:30" ht="49.5" customHeight="1">
      <c r="A256" s="29">
        <f t="shared" si="0"/>
        <v>243</v>
      </c>
      <c r="B256" s="82">
        <f>'Initial Info Client Demographic'!B256</f>
        <v>0</v>
      </c>
      <c r="C256" s="83">
        <f>'Initial Info Client Demographic'!C256</f>
        <v>0</v>
      </c>
      <c r="D256" s="84"/>
      <c r="E256" s="85"/>
      <c r="F256" s="86"/>
      <c r="G256" s="87"/>
      <c r="H256" s="88"/>
      <c r="I256" s="89"/>
      <c r="J256" s="90"/>
      <c r="K256" s="91"/>
      <c r="L256" s="92"/>
      <c r="M256" s="93">
        <f t="shared" si="1"/>
        <v>0</v>
      </c>
      <c r="N256" s="109"/>
      <c r="O256" s="94">
        <f t="shared" si="2"/>
        <v>0</v>
      </c>
      <c r="P256" s="95"/>
      <c r="R256" s="96">
        <f>'Initial Info Client Demographic'!D256</f>
        <v>0</v>
      </c>
      <c r="T256" s="33">
        <f>'Initial Info Client Demographic'!E256</f>
        <v>0</v>
      </c>
      <c r="U256" s="34">
        <f>'Initial Info Client Demographic'!F256</f>
        <v>0</v>
      </c>
      <c r="V256" s="35">
        <f>'Initial Info Client Demographic'!G256</f>
        <v>0</v>
      </c>
      <c r="W256" s="33">
        <f>'Initial Info Client Demographic'!H256</f>
        <v>0</v>
      </c>
      <c r="X256" s="34">
        <f>'Initial Info Client Demographic'!I256</f>
        <v>0</v>
      </c>
      <c r="Y256" s="35">
        <f>'Initial Info Client Demographic'!E256</f>
        <v>0</v>
      </c>
      <c r="Z256" s="35">
        <f>'Initial Info Client Demographic'!F256</f>
        <v>0</v>
      </c>
      <c r="AA256" s="35">
        <f>'Initial Info Client Demographic'!G256</f>
        <v>0</v>
      </c>
      <c r="AB256" s="35">
        <f>'Initial Info Client Demographic'!H256</f>
        <v>0</v>
      </c>
      <c r="AC256" s="35">
        <f>'Initial Info Client Demographic'!I256</f>
        <v>0</v>
      </c>
      <c r="AD256" s="35">
        <f>'Initial Info Client Demographic'!J256</f>
        <v>0</v>
      </c>
    </row>
    <row r="257" spans="1:30" ht="49.5" customHeight="1">
      <c r="A257" s="29">
        <f t="shared" si="0"/>
        <v>244</v>
      </c>
      <c r="B257" s="97">
        <f>'Initial Info Client Demographic'!B257</f>
        <v>0</v>
      </c>
      <c r="C257" s="98">
        <f>'Initial Info Client Demographic'!C257</f>
        <v>0</v>
      </c>
      <c r="D257" s="99"/>
      <c r="E257" s="100"/>
      <c r="F257" s="101"/>
      <c r="G257" s="87"/>
      <c r="H257" s="88"/>
      <c r="I257" s="102"/>
      <c r="J257" s="103"/>
      <c r="K257" s="104"/>
      <c r="L257" s="105"/>
      <c r="M257" s="93">
        <f t="shared" si="1"/>
        <v>0</v>
      </c>
      <c r="N257" s="110"/>
      <c r="O257" s="106">
        <f t="shared" si="2"/>
        <v>0</v>
      </c>
      <c r="P257" s="95"/>
      <c r="R257" s="96">
        <f>'Initial Info Client Demographic'!D257</f>
        <v>0</v>
      </c>
      <c r="T257" s="33">
        <f>'Initial Info Client Demographic'!E257</f>
        <v>0</v>
      </c>
      <c r="U257" s="34">
        <f>'Initial Info Client Demographic'!F257</f>
        <v>0</v>
      </c>
      <c r="V257" s="35">
        <f>'Initial Info Client Demographic'!G257</f>
        <v>0</v>
      </c>
      <c r="W257" s="33">
        <f>'Initial Info Client Demographic'!H257</f>
        <v>0</v>
      </c>
      <c r="X257" s="34">
        <f>'Initial Info Client Demographic'!I257</f>
        <v>0</v>
      </c>
      <c r="Y257" s="35">
        <f>'Initial Info Client Demographic'!E257</f>
        <v>0</v>
      </c>
      <c r="Z257" s="35">
        <f>'Initial Info Client Demographic'!F257</f>
        <v>0</v>
      </c>
      <c r="AA257" s="35">
        <f>'Initial Info Client Demographic'!G257</f>
        <v>0</v>
      </c>
      <c r="AB257" s="35">
        <f>'Initial Info Client Demographic'!H257</f>
        <v>0</v>
      </c>
      <c r="AC257" s="35">
        <f>'Initial Info Client Demographic'!I257</f>
        <v>0</v>
      </c>
      <c r="AD257" s="35">
        <f>'Initial Info Client Demographic'!J257</f>
        <v>0</v>
      </c>
    </row>
    <row r="258" spans="1:30" ht="49.5" customHeight="1">
      <c r="A258" s="29">
        <f t="shared" si="0"/>
        <v>245</v>
      </c>
      <c r="B258" s="82">
        <f>'Initial Info Client Demographic'!B258</f>
        <v>0</v>
      </c>
      <c r="C258" s="83">
        <f>'Initial Info Client Demographic'!C258</f>
        <v>0</v>
      </c>
      <c r="D258" s="84"/>
      <c r="E258" s="85"/>
      <c r="F258" s="86"/>
      <c r="G258" s="87"/>
      <c r="H258" s="88"/>
      <c r="I258" s="89"/>
      <c r="J258" s="90"/>
      <c r="K258" s="91"/>
      <c r="L258" s="92"/>
      <c r="M258" s="93">
        <f t="shared" si="1"/>
        <v>0</v>
      </c>
      <c r="N258" s="109"/>
      <c r="O258" s="94">
        <f t="shared" si="2"/>
        <v>0</v>
      </c>
      <c r="P258" s="95"/>
      <c r="R258" s="96">
        <f>'Initial Info Client Demographic'!D258</f>
        <v>0</v>
      </c>
      <c r="T258" s="33">
        <f>'Initial Info Client Demographic'!E258</f>
        <v>0</v>
      </c>
      <c r="U258" s="34">
        <f>'Initial Info Client Demographic'!F258</f>
        <v>0</v>
      </c>
      <c r="V258" s="35">
        <f>'Initial Info Client Demographic'!G258</f>
        <v>0</v>
      </c>
      <c r="W258" s="33">
        <f>'Initial Info Client Demographic'!H258</f>
        <v>0</v>
      </c>
      <c r="X258" s="34">
        <f>'Initial Info Client Demographic'!I258</f>
        <v>0</v>
      </c>
      <c r="Y258" s="35">
        <f>'Initial Info Client Demographic'!E258</f>
        <v>0</v>
      </c>
      <c r="Z258" s="35">
        <f>'Initial Info Client Demographic'!F258</f>
        <v>0</v>
      </c>
      <c r="AA258" s="35">
        <f>'Initial Info Client Demographic'!G258</f>
        <v>0</v>
      </c>
      <c r="AB258" s="35">
        <f>'Initial Info Client Demographic'!H258</f>
        <v>0</v>
      </c>
      <c r="AC258" s="35">
        <f>'Initial Info Client Demographic'!I258</f>
        <v>0</v>
      </c>
      <c r="AD258" s="35">
        <f>'Initial Info Client Demographic'!J258</f>
        <v>0</v>
      </c>
    </row>
    <row r="259" spans="1:30" ht="49.5" customHeight="1">
      <c r="A259" s="29">
        <f t="shared" si="0"/>
        <v>246</v>
      </c>
      <c r="B259" s="97">
        <f>'Initial Info Client Demographic'!B259</f>
        <v>0</v>
      </c>
      <c r="C259" s="98">
        <f>'Initial Info Client Demographic'!C259</f>
        <v>0</v>
      </c>
      <c r="D259" s="99"/>
      <c r="E259" s="100"/>
      <c r="F259" s="101"/>
      <c r="G259" s="87"/>
      <c r="H259" s="88"/>
      <c r="I259" s="102"/>
      <c r="J259" s="103"/>
      <c r="K259" s="104"/>
      <c r="L259" s="105"/>
      <c r="M259" s="93">
        <f t="shared" si="1"/>
        <v>0</v>
      </c>
      <c r="N259" s="110"/>
      <c r="O259" s="106">
        <f t="shared" si="2"/>
        <v>0</v>
      </c>
      <c r="P259" s="95"/>
      <c r="R259" s="96">
        <f>'Initial Info Client Demographic'!D259</f>
        <v>0</v>
      </c>
      <c r="T259" s="33">
        <f>'Initial Info Client Demographic'!E259</f>
        <v>0</v>
      </c>
      <c r="U259" s="34">
        <f>'Initial Info Client Demographic'!F259</f>
        <v>0</v>
      </c>
      <c r="V259" s="35">
        <f>'Initial Info Client Demographic'!G259</f>
        <v>0</v>
      </c>
      <c r="W259" s="33">
        <f>'Initial Info Client Demographic'!H259</f>
        <v>0</v>
      </c>
      <c r="X259" s="34">
        <f>'Initial Info Client Demographic'!I259</f>
        <v>0</v>
      </c>
      <c r="Y259" s="35">
        <f>'Initial Info Client Demographic'!E259</f>
        <v>0</v>
      </c>
      <c r="Z259" s="35">
        <f>'Initial Info Client Demographic'!F259</f>
        <v>0</v>
      </c>
      <c r="AA259" s="35">
        <f>'Initial Info Client Demographic'!G259</f>
        <v>0</v>
      </c>
      <c r="AB259" s="35">
        <f>'Initial Info Client Demographic'!H259</f>
        <v>0</v>
      </c>
      <c r="AC259" s="35">
        <f>'Initial Info Client Demographic'!I259</f>
        <v>0</v>
      </c>
      <c r="AD259" s="35">
        <f>'Initial Info Client Demographic'!J259</f>
        <v>0</v>
      </c>
    </row>
    <row r="260" spans="1:30" ht="49.5" customHeight="1">
      <c r="A260" s="29">
        <f t="shared" si="0"/>
        <v>247</v>
      </c>
      <c r="B260" s="82">
        <f>'Initial Info Client Demographic'!B260</f>
        <v>0</v>
      </c>
      <c r="C260" s="83">
        <f>'Initial Info Client Demographic'!C260</f>
        <v>0</v>
      </c>
      <c r="D260" s="84"/>
      <c r="E260" s="85"/>
      <c r="F260" s="86"/>
      <c r="G260" s="87"/>
      <c r="H260" s="88"/>
      <c r="I260" s="89"/>
      <c r="J260" s="90"/>
      <c r="K260" s="91"/>
      <c r="L260" s="92"/>
      <c r="M260" s="93">
        <f t="shared" si="1"/>
        <v>0</v>
      </c>
      <c r="N260" s="109"/>
      <c r="O260" s="94">
        <f t="shared" si="2"/>
        <v>0</v>
      </c>
      <c r="P260" s="95"/>
      <c r="R260" s="96">
        <f>'Initial Info Client Demographic'!D260</f>
        <v>0</v>
      </c>
      <c r="T260" s="33">
        <f>'Initial Info Client Demographic'!E260</f>
        <v>0</v>
      </c>
      <c r="U260" s="34">
        <f>'Initial Info Client Demographic'!F260</f>
        <v>0</v>
      </c>
      <c r="V260" s="35">
        <f>'Initial Info Client Demographic'!G260</f>
        <v>0</v>
      </c>
      <c r="W260" s="33">
        <f>'Initial Info Client Demographic'!H260</f>
        <v>0</v>
      </c>
      <c r="X260" s="34">
        <f>'Initial Info Client Demographic'!I260</f>
        <v>0</v>
      </c>
      <c r="Y260" s="35">
        <f>'Initial Info Client Demographic'!E260</f>
        <v>0</v>
      </c>
      <c r="Z260" s="35">
        <f>'Initial Info Client Demographic'!F260</f>
        <v>0</v>
      </c>
      <c r="AA260" s="35">
        <f>'Initial Info Client Demographic'!G260</f>
        <v>0</v>
      </c>
      <c r="AB260" s="35">
        <f>'Initial Info Client Demographic'!H260</f>
        <v>0</v>
      </c>
      <c r="AC260" s="35">
        <f>'Initial Info Client Demographic'!I260</f>
        <v>0</v>
      </c>
      <c r="AD260" s="35">
        <f>'Initial Info Client Demographic'!J260</f>
        <v>0</v>
      </c>
    </row>
    <row r="261" spans="1:30" ht="49.5" customHeight="1">
      <c r="A261" s="29">
        <f t="shared" si="0"/>
        <v>248</v>
      </c>
      <c r="B261" s="97">
        <f>'Initial Info Client Demographic'!B261</f>
        <v>0</v>
      </c>
      <c r="C261" s="98">
        <f>'Initial Info Client Demographic'!C261</f>
        <v>0</v>
      </c>
      <c r="D261" s="99"/>
      <c r="E261" s="100"/>
      <c r="F261" s="101"/>
      <c r="G261" s="87"/>
      <c r="H261" s="88"/>
      <c r="I261" s="102"/>
      <c r="J261" s="103"/>
      <c r="K261" s="104"/>
      <c r="L261" s="105"/>
      <c r="M261" s="93">
        <f t="shared" si="1"/>
        <v>0</v>
      </c>
      <c r="N261" s="110"/>
      <c r="O261" s="106">
        <f t="shared" si="2"/>
        <v>0</v>
      </c>
      <c r="P261" s="95"/>
      <c r="R261" s="96">
        <f>'Initial Info Client Demographic'!D261</f>
        <v>0</v>
      </c>
      <c r="T261" s="33">
        <f>'Initial Info Client Demographic'!E261</f>
        <v>0</v>
      </c>
      <c r="U261" s="34">
        <f>'Initial Info Client Demographic'!F261</f>
        <v>0</v>
      </c>
      <c r="V261" s="35">
        <f>'Initial Info Client Demographic'!G261</f>
        <v>0</v>
      </c>
      <c r="W261" s="33">
        <f>'Initial Info Client Demographic'!H261</f>
        <v>0</v>
      </c>
      <c r="X261" s="34">
        <f>'Initial Info Client Demographic'!I261</f>
        <v>0</v>
      </c>
      <c r="Y261" s="35">
        <f>'Initial Info Client Demographic'!E261</f>
        <v>0</v>
      </c>
      <c r="Z261" s="35">
        <f>'Initial Info Client Demographic'!F261</f>
        <v>0</v>
      </c>
      <c r="AA261" s="35">
        <f>'Initial Info Client Demographic'!G261</f>
        <v>0</v>
      </c>
      <c r="AB261" s="35">
        <f>'Initial Info Client Demographic'!H261</f>
        <v>0</v>
      </c>
      <c r="AC261" s="35">
        <f>'Initial Info Client Demographic'!I261</f>
        <v>0</v>
      </c>
      <c r="AD261" s="35">
        <f>'Initial Info Client Demographic'!J261</f>
        <v>0</v>
      </c>
    </row>
    <row r="262" spans="1:30" ht="49.5" customHeight="1">
      <c r="A262" s="29">
        <f t="shared" si="0"/>
        <v>249</v>
      </c>
      <c r="B262" s="82">
        <f>'Initial Info Client Demographic'!B262</f>
        <v>0</v>
      </c>
      <c r="C262" s="83">
        <f>'Initial Info Client Demographic'!C262</f>
        <v>0</v>
      </c>
      <c r="D262" s="84"/>
      <c r="E262" s="85"/>
      <c r="F262" s="86"/>
      <c r="G262" s="87"/>
      <c r="H262" s="88"/>
      <c r="I262" s="89"/>
      <c r="J262" s="90"/>
      <c r="K262" s="91"/>
      <c r="L262" s="92"/>
      <c r="M262" s="93">
        <f t="shared" si="1"/>
        <v>0</v>
      </c>
      <c r="N262" s="109"/>
      <c r="O262" s="94">
        <f t="shared" si="2"/>
        <v>0</v>
      </c>
      <c r="P262" s="95"/>
      <c r="R262" s="96">
        <f>'Initial Info Client Demographic'!D262</f>
        <v>0</v>
      </c>
      <c r="T262" s="33">
        <f>'Initial Info Client Demographic'!E262</f>
        <v>0</v>
      </c>
      <c r="U262" s="34">
        <f>'Initial Info Client Demographic'!F262</f>
        <v>0</v>
      </c>
      <c r="V262" s="35">
        <f>'Initial Info Client Demographic'!G262</f>
        <v>0</v>
      </c>
      <c r="W262" s="33">
        <f>'Initial Info Client Demographic'!H262</f>
        <v>0</v>
      </c>
      <c r="X262" s="34">
        <f>'Initial Info Client Demographic'!I262</f>
        <v>0</v>
      </c>
      <c r="Y262" s="35">
        <f>'Initial Info Client Demographic'!E262</f>
        <v>0</v>
      </c>
      <c r="Z262" s="35">
        <f>'Initial Info Client Demographic'!F262</f>
        <v>0</v>
      </c>
      <c r="AA262" s="35">
        <f>'Initial Info Client Demographic'!G262</f>
        <v>0</v>
      </c>
      <c r="AB262" s="35">
        <f>'Initial Info Client Demographic'!H262</f>
        <v>0</v>
      </c>
      <c r="AC262" s="35">
        <f>'Initial Info Client Demographic'!I262</f>
        <v>0</v>
      </c>
      <c r="AD262" s="35">
        <f>'Initial Info Client Demographic'!J262</f>
        <v>0</v>
      </c>
    </row>
    <row r="263" spans="1:30" ht="49.5" customHeight="1">
      <c r="A263" s="29">
        <f t="shared" si="0"/>
        <v>250</v>
      </c>
      <c r="B263" s="97">
        <f>'Initial Info Client Demographic'!B263</f>
        <v>0</v>
      </c>
      <c r="C263" s="98">
        <f>'Initial Info Client Demographic'!C263</f>
        <v>0</v>
      </c>
      <c r="D263" s="99"/>
      <c r="E263" s="100"/>
      <c r="F263" s="101"/>
      <c r="G263" s="87"/>
      <c r="H263" s="88"/>
      <c r="I263" s="102"/>
      <c r="J263" s="103"/>
      <c r="K263" s="104"/>
      <c r="L263" s="105"/>
      <c r="M263" s="93">
        <f t="shared" si="1"/>
        <v>0</v>
      </c>
      <c r="N263" s="110"/>
      <c r="O263" s="106">
        <f t="shared" si="2"/>
        <v>0</v>
      </c>
      <c r="P263" s="95"/>
      <c r="R263" s="96">
        <f>'Initial Info Client Demographic'!D263</f>
        <v>0</v>
      </c>
      <c r="T263" s="33">
        <f>'Initial Info Client Demographic'!E263</f>
        <v>0</v>
      </c>
      <c r="U263" s="34">
        <f>'Initial Info Client Demographic'!F263</f>
        <v>0</v>
      </c>
      <c r="V263" s="35">
        <f>'Initial Info Client Demographic'!G263</f>
        <v>0</v>
      </c>
      <c r="W263" s="33">
        <f>'Initial Info Client Demographic'!H263</f>
        <v>0</v>
      </c>
      <c r="X263" s="34">
        <f>'Initial Info Client Demographic'!I263</f>
        <v>0</v>
      </c>
      <c r="Y263" s="35">
        <f>'Initial Info Client Demographic'!E263</f>
        <v>0</v>
      </c>
      <c r="Z263" s="35">
        <f>'Initial Info Client Demographic'!F263</f>
        <v>0</v>
      </c>
      <c r="AA263" s="35">
        <f>'Initial Info Client Demographic'!G263</f>
        <v>0</v>
      </c>
      <c r="AB263" s="35">
        <f>'Initial Info Client Demographic'!H263</f>
        <v>0</v>
      </c>
      <c r="AC263" s="35">
        <f>'Initial Info Client Demographic'!I263</f>
        <v>0</v>
      </c>
      <c r="AD263" s="35">
        <f>'Initial Info Client Demographic'!J263</f>
        <v>0</v>
      </c>
    </row>
    <row r="264" spans="1:30" ht="49.5" customHeight="1">
      <c r="A264" s="29">
        <f t="shared" si="0"/>
        <v>251</v>
      </c>
      <c r="B264" s="82">
        <f>'Initial Info Client Demographic'!B264</f>
        <v>0</v>
      </c>
      <c r="C264" s="83">
        <f>'Initial Info Client Demographic'!C264</f>
        <v>0</v>
      </c>
      <c r="D264" s="84"/>
      <c r="E264" s="85"/>
      <c r="F264" s="86"/>
      <c r="G264" s="87"/>
      <c r="H264" s="88"/>
      <c r="I264" s="89"/>
      <c r="J264" s="90"/>
      <c r="K264" s="91"/>
      <c r="L264" s="92"/>
      <c r="M264" s="93">
        <f t="shared" si="1"/>
        <v>0</v>
      </c>
      <c r="N264" s="109"/>
      <c r="O264" s="94">
        <f t="shared" si="2"/>
        <v>0</v>
      </c>
      <c r="P264" s="95"/>
      <c r="R264" s="96">
        <f>'Initial Info Client Demographic'!D264</f>
        <v>0</v>
      </c>
      <c r="T264" s="33">
        <f>'Initial Info Client Demographic'!E264</f>
        <v>0</v>
      </c>
      <c r="U264" s="34">
        <f>'Initial Info Client Demographic'!F264</f>
        <v>0</v>
      </c>
      <c r="V264" s="35">
        <f>'Initial Info Client Demographic'!G264</f>
        <v>0</v>
      </c>
      <c r="W264" s="33">
        <f>'Initial Info Client Demographic'!H264</f>
        <v>0</v>
      </c>
      <c r="X264" s="34">
        <f>'Initial Info Client Demographic'!I264</f>
        <v>0</v>
      </c>
      <c r="Y264" s="35">
        <f>'Initial Info Client Demographic'!E264</f>
        <v>0</v>
      </c>
      <c r="Z264" s="35">
        <f>'Initial Info Client Demographic'!F264</f>
        <v>0</v>
      </c>
      <c r="AA264" s="35">
        <f>'Initial Info Client Demographic'!G264</f>
        <v>0</v>
      </c>
      <c r="AB264" s="35">
        <f>'Initial Info Client Demographic'!H264</f>
        <v>0</v>
      </c>
      <c r="AC264" s="35">
        <f>'Initial Info Client Demographic'!I264</f>
        <v>0</v>
      </c>
      <c r="AD264" s="35">
        <f>'Initial Info Client Demographic'!J264</f>
        <v>0</v>
      </c>
    </row>
    <row r="265" spans="1:30" ht="49.5" customHeight="1">
      <c r="A265" s="29">
        <f t="shared" si="0"/>
        <v>252</v>
      </c>
      <c r="B265" s="97">
        <f>'Initial Info Client Demographic'!B265</f>
        <v>0</v>
      </c>
      <c r="C265" s="98">
        <f>'Initial Info Client Demographic'!C265</f>
        <v>0</v>
      </c>
      <c r="D265" s="99"/>
      <c r="E265" s="100"/>
      <c r="F265" s="101"/>
      <c r="G265" s="87"/>
      <c r="H265" s="88"/>
      <c r="I265" s="102"/>
      <c r="J265" s="103"/>
      <c r="K265" s="104"/>
      <c r="L265" s="105"/>
      <c r="M265" s="93">
        <f t="shared" si="1"/>
        <v>0</v>
      </c>
      <c r="N265" s="110"/>
      <c r="O265" s="106">
        <f t="shared" si="2"/>
        <v>0</v>
      </c>
      <c r="P265" s="95"/>
      <c r="R265" s="96">
        <f>'Initial Info Client Demographic'!D265</f>
        <v>0</v>
      </c>
      <c r="T265" s="33">
        <f>'Initial Info Client Demographic'!E265</f>
        <v>0</v>
      </c>
      <c r="U265" s="34">
        <f>'Initial Info Client Demographic'!F265</f>
        <v>0</v>
      </c>
      <c r="V265" s="35">
        <f>'Initial Info Client Demographic'!G265</f>
        <v>0</v>
      </c>
      <c r="W265" s="33">
        <f>'Initial Info Client Demographic'!H265</f>
        <v>0</v>
      </c>
      <c r="X265" s="34">
        <f>'Initial Info Client Demographic'!I265</f>
        <v>0</v>
      </c>
      <c r="Y265" s="35">
        <f>'Initial Info Client Demographic'!E265</f>
        <v>0</v>
      </c>
      <c r="Z265" s="35">
        <f>'Initial Info Client Demographic'!F265</f>
        <v>0</v>
      </c>
      <c r="AA265" s="35">
        <f>'Initial Info Client Demographic'!G265</f>
        <v>0</v>
      </c>
      <c r="AB265" s="35">
        <f>'Initial Info Client Demographic'!H265</f>
        <v>0</v>
      </c>
      <c r="AC265" s="35">
        <f>'Initial Info Client Demographic'!I265</f>
        <v>0</v>
      </c>
      <c r="AD265" s="35">
        <f>'Initial Info Client Demographic'!J265</f>
        <v>0</v>
      </c>
    </row>
    <row r="266" spans="1:30" ht="49.5" customHeight="1">
      <c r="A266" s="29">
        <f t="shared" si="0"/>
        <v>253</v>
      </c>
      <c r="B266" s="82">
        <f>'Initial Info Client Demographic'!B266</f>
        <v>0</v>
      </c>
      <c r="C266" s="83">
        <f>'Initial Info Client Demographic'!C266</f>
        <v>0</v>
      </c>
      <c r="D266" s="84"/>
      <c r="E266" s="85"/>
      <c r="F266" s="86"/>
      <c r="G266" s="87"/>
      <c r="H266" s="88"/>
      <c r="I266" s="89"/>
      <c r="J266" s="90"/>
      <c r="K266" s="91"/>
      <c r="L266" s="92"/>
      <c r="M266" s="93">
        <f t="shared" si="1"/>
        <v>0</v>
      </c>
      <c r="N266" s="109"/>
      <c r="O266" s="94">
        <f t="shared" si="2"/>
        <v>0</v>
      </c>
      <c r="P266" s="95"/>
      <c r="R266" s="96">
        <f>'Initial Info Client Demographic'!D266</f>
        <v>0</v>
      </c>
      <c r="T266" s="33">
        <f>'Initial Info Client Demographic'!E266</f>
        <v>0</v>
      </c>
      <c r="U266" s="34">
        <f>'Initial Info Client Demographic'!F266</f>
        <v>0</v>
      </c>
      <c r="V266" s="35">
        <f>'Initial Info Client Demographic'!G266</f>
        <v>0</v>
      </c>
      <c r="W266" s="33">
        <f>'Initial Info Client Demographic'!H266</f>
        <v>0</v>
      </c>
      <c r="X266" s="34">
        <f>'Initial Info Client Demographic'!I266</f>
        <v>0</v>
      </c>
      <c r="Y266" s="35">
        <f>'Initial Info Client Demographic'!E266</f>
        <v>0</v>
      </c>
      <c r="Z266" s="35">
        <f>'Initial Info Client Demographic'!F266</f>
        <v>0</v>
      </c>
      <c r="AA266" s="35">
        <f>'Initial Info Client Demographic'!G266</f>
        <v>0</v>
      </c>
      <c r="AB266" s="35">
        <f>'Initial Info Client Demographic'!H266</f>
        <v>0</v>
      </c>
      <c r="AC266" s="35">
        <f>'Initial Info Client Demographic'!I266</f>
        <v>0</v>
      </c>
      <c r="AD266" s="35">
        <f>'Initial Info Client Demographic'!J266</f>
        <v>0</v>
      </c>
    </row>
    <row r="267" spans="1:30" ht="49.5" customHeight="1">
      <c r="A267" s="29">
        <f t="shared" si="0"/>
        <v>254</v>
      </c>
      <c r="B267" s="97">
        <f>'Initial Info Client Demographic'!B267</f>
        <v>0</v>
      </c>
      <c r="C267" s="98">
        <f>'Initial Info Client Demographic'!C267</f>
        <v>0</v>
      </c>
      <c r="D267" s="99"/>
      <c r="E267" s="100"/>
      <c r="F267" s="101"/>
      <c r="G267" s="87"/>
      <c r="H267" s="88"/>
      <c r="I267" s="102"/>
      <c r="J267" s="103"/>
      <c r="K267" s="104"/>
      <c r="L267" s="105"/>
      <c r="M267" s="93">
        <f t="shared" si="1"/>
        <v>0</v>
      </c>
      <c r="N267" s="110"/>
      <c r="O267" s="106">
        <f t="shared" si="2"/>
        <v>0</v>
      </c>
      <c r="P267" s="95"/>
      <c r="R267" s="96">
        <f>'Initial Info Client Demographic'!D267</f>
        <v>0</v>
      </c>
      <c r="T267" s="33">
        <f>'Initial Info Client Demographic'!E267</f>
        <v>0</v>
      </c>
      <c r="U267" s="34">
        <f>'Initial Info Client Demographic'!F267</f>
        <v>0</v>
      </c>
      <c r="V267" s="35">
        <f>'Initial Info Client Demographic'!G267</f>
        <v>0</v>
      </c>
      <c r="W267" s="33">
        <f>'Initial Info Client Demographic'!H267</f>
        <v>0</v>
      </c>
      <c r="X267" s="34">
        <f>'Initial Info Client Demographic'!I267</f>
        <v>0</v>
      </c>
      <c r="Y267" s="35">
        <f>'Initial Info Client Demographic'!E267</f>
        <v>0</v>
      </c>
      <c r="Z267" s="35">
        <f>'Initial Info Client Demographic'!F267</f>
        <v>0</v>
      </c>
      <c r="AA267" s="35">
        <f>'Initial Info Client Demographic'!G267</f>
        <v>0</v>
      </c>
      <c r="AB267" s="35">
        <f>'Initial Info Client Demographic'!H267</f>
        <v>0</v>
      </c>
      <c r="AC267" s="35">
        <f>'Initial Info Client Demographic'!I267</f>
        <v>0</v>
      </c>
      <c r="AD267" s="35">
        <f>'Initial Info Client Demographic'!J267</f>
        <v>0</v>
      </c>
    </row>
    <row r="268" spans="1:30" ht="49.5" customHeight="1">
      <c r="A268" s="29">
        <f t="shared" si="0"/>
        <v>255</v>
      </c>
      <c r="B268" s="82">
        <f>'Initial Info Client Demographic'!B268</f>
        <v>0</v>
      </c>
      <c r="C268" s="83">
        <f>'Initial Info Client Demographic'!C268</f>
        <v>0</v>
      </c>
      <c r="D268" s="84"/>
      <c r="E268" s="85"/>
      <c r="F268" s="86"/>
      <c r="G268" s="87"/>
      <c r="H268" s="88"/>
      <c r="I268" s="89"/>
      <c r="J268" s="90"/>
      <c r="K268" s="91"/>
      <c r="L268" s="92"/>
      <c r="M268" s="93">
        <f t="shared" si="1"/>
        <v>0</v>
      </c>
      <c r="N268" s="109"/>
      <c r="O268" s="94">
        <f t="shared" si="2"/>
        <v>0</v>
      </c>
      <c r="P268" s="95"/>
      <c r="R268" s="96">
        <f>'Initial Info Client Demographic'!D268</f>
        <v>0</v>
      </c>
      <c r="T268" s="33">
        <f>'Initial Info Client Demographic'!E268</f>
        <v>0</v>
      </c>
      <c r="U268" s="34">
        <f>'Initial Info Client Demographic'!F268</f>
        <v>0</v>
      </c>
      <c r="V268" s="35">
        <f>'Initial Info Client Demographic'!G268</f>
        <v>0</v>
      </c>
      <c r="W268" s="33">
        <f>'Initial Info Client Demographic'!H268</f>
        <v>0</v>
      </c>
      <c r="X268" s="34">
        <f>'Initial Info Client Demographic'!I268</f>
        <v>0</v>
      </c>
      <c r="Y268" s="35">
        <f>'Initial Info Client Demographic'!E268</f>
        <v>0</v>
      </c>
      <c r="Z268" s="35">
        <f>'Initial Info Client Demographic'!F268</f>
        <v>0</v>
      </c>
      <c r="AA268" s="35">
        <f>'Initial Info Client Demographic'!G268</f>
        <v>0</v>
      </c>
      <c r="AB268" s="35">
        <f>'Initial Info Client Demographic'!H268</f>
        <v>0</v>
      </c>
      <c r="AC268" s="35">
        <f>'Initial Info Client Demographic'!I268</f>
        <v>0</v>
      </c>
      <c r="AD268" s="35">
        <f>'Initial Info Client Demographic'!J268</f>
        <v>0</v>
      </c>
    </row>
    <row r="269" spans="1:30" ht="49.5" customHeight="1">
      <c r="A269" s="29">
        <f t="shared" ref="A269:A523" si="4">ROW(A256)</f>
        <v>256</v>
      </c>
      <c r="B269" s="97">
        <f>'Initial Info Client Demographic'!B269</f>
        <v>0</v>
      </c>
      <c r="C269" s="98">
        <f>'Initial Info Client Demographic'!C269</f>
        <v>0</v>
      </c>
      <c r="D269" s="99"/>
      <c r="E269" s="100"/>
      <c r="F269" s="101"/>
      <c r="G269" s="87"/>
      <c r="H269" s="88"/>
      <c r="I269" s="102"/>
      <c r="J269" s="103"/>
      <c r="K269" s="104"/>
      <c r="L269" s="105"/>
      <c r="M269" s="93">
        <f t="shared" ref="M269:M523" si="5">G269-I269-K269+L269</f>
        <v>0</v>
      </c>
      <c r="N269" s="110"/>
      <c r="O269" s="106">
        <f t="shared" ref="O269:O523" si="6">IF(OR(D269= "Autism Spectrum Disorder", D269="Intellectual Disability", D269="Developmental Delay", D269="Cerebral Palsy", D269="Traumatic Brain Injury",D269="Hearing Impaired", D269="Visually Impaired", D269="Downs Syndrome", D269="Other Developmental Disability"),M269,0)</f>
        <v>0</v>
      </c>
      <c r="P269" s="95"/>
      <c r="R269" s="96">
        <f>'Initial Info Client Demographic'!D269</f>
        <v>0</v>
      </c>
      <c r="T269" s="33">
        <f>'Initial Info Client Demographic'!E269</f>
        <v>0</v>
      </c>
      <c r="U269" s="34">
        <f>'Initial Info Client Demographic'!F269</f>
        <v>0</v>
      </c>
      <c r="V269" s="35">
        <f>'Initial Info Client Demographic'!G269</f>
        <v>0</v>
      </c>
      <c r="W269" s="33">
        <f>'Initial Info Client Demographic'!H269</f>
        <v>0</v>
      </c>
      <c r="X269" s="34">
        <f>'Initial Info Client Demographic'!I269</f>
        <v>0</v>
      </c>
      <c r="Y269" s="35">
        <f>'Initial Info Client Demographic'!E269</f>
        <v>0</v>
      </c>
      <c r="Z269" s="35">
        <f>'Initial Info Client Demographic'!F269</f>
        <v>0</v>
      </c>
      <c r="AA269" s="35">
        <f>'Initial Info Client Demographic'!G269</f>
        <v>0</v>
      </c>
      <c r="AB269" s="35">
        <f>'Initial Info Client Demographic'!H269</f>
        <v>0</v>
      </c>
      <c r="AC269" s="35">
        <f>'Initial Info Client Demographic'!I269</f>
        <v>0</v>
      </c>
      <c r="AD269" s="35">
        <f>'Initial Info Client Demographic'!J269</f>
        <v>0</v>
      </c>
    </row>
    <row r="270" spans="1:30" ht="49.5" customHeight="1">
      <c r="A270" s="29">
        <f t="shared" si="4"/>
        <v>257</v>
      </c>
      <c r="B270" s="82">
        <f>'Initial Info Client Demographic'!B270</f>
        <v>0</v>
      </c>
      <c r="C270" s="83">
        <f>'Initial Info Client Demographic'!C270</f>
        <v>0</v>
      </c>
      <c r="D270" s="84"/>
      <c r="E270" s="85"/>
      <c r="F270" s="86"/>
      <c r="G270" s="87"/>
      <c r="H270" s="88"/>
      <c r="I270" s="89"/>
      <c r="J270" s="90"/>
      <c r="K270" s="91"/>
      <c r="L270" s="92"/>
      <c r="M270" s="93">
        <f t="shared" si="5"/>
        <v>0</v>
      </c>
      <c r="N270" s="109"/>
      <c r="O270" s="94">
        <f t="shared" si="6"/>
        <v>0</v>
      </c>
      <c r="P270" s="95"/>
      <c r="R270" s="96">
        <f>'Initial Info Client Demographic'!D270</f>
        <v>0</v>
      </c>
      <c r="T270" s="33">
        <f>'Initial Info Client Demographic'!E270</f>
        <v>0</v>
      </c>
      <c r="U270" s="34">
        <f>'Initial Info Client Demographic'!F270</f>
        <v>0</v>
      </c>
      <c r="V270" s="35">
        <f>'Initial Info Client Demographic'!G270</f>
        <v>0</v>
      </c>
      <c r="W270" s="33">
        <f>'Initial Info Client Demographic'!H270</f>
        <v>0</v>
      </c>
      <c r="X270" s="34">
        <f>'Initial Info Client Demographic'!I270</f>
        <v>0</v>
      </c>
      <c r="Y270" s="35">
        <f>'Initial Info Client Demographic'!E270</f>
        <v>0</v>
      </c>
      <c r="Z270" s="35">
        <f>'Initial Info Client Demographic'!F270</f>
        <v>0</v>
      </c>
      <c r="AA270" s="35">
        <f>'Initial Info Client Demographic'!G270</f>
        <v>0</v>
      </c>
      <c r="AB270" s="35">
        <f>'Initial Info Client Demographic'!H270</f>
        <v>0</v>
      </c>
      <c r="AC270" s="35">
        <f>'Initial Info Client Demographic'!I270</f>
        <v>0</v>
      </c>
      <c r="AD270" s="35">
        <f>'Initial Info Client Demographic'!J270</f>
        <v>0</v>
      </c>
    </row>
    <row r="271" spans="1:30" ht="49.5" customHeight="1">
      <c r="A271" s="29">
        <f t="shared" si="4"/>
        <v>258</v>
      </c>
      <c r="B271" s="97">
        <f>'Initial Info Client Demographic'!B271</f>
        <v>0</v>
      </c>
      <c r="C271" s="98">
        <f>'Initial Info Client Demographic'!C271</f>
        <v>0</v>
      </c>
      <c r="D271" s="99"/>
      <c r="E271" s="100"/>
      <c r="F271" s="101"/>
      <c r="G271" s="87"/>
      <c r="H271" s="88"/>
      <c r="I271" s="102"/>
      <c r="J271" s="103"/>
      <c r="K271" s="104"/>
      <c r="L271" s="105"/>
      <c r="M271" s="93">
        <f t="shared" si="5"/>
        <v>0</v>
      </c>
      <c r="N271" s="110"/>
      <c r="O271" s="106">
        <f t="shared" si="6"/>
        <v>0</v>
      </c>
      <c r="P271" s="95"/>
      <c r="R271" s="96">
        <f>'Initial Info Client Demographic'!D271</f>
        <v>0</v>
      </c>
      <c r="T271" s="33">
        <f>'Initial Info Client Demographic'!E271</f>
        <v>0</v>
      </c>
      <c r="U271" s="34">
        <f>'Initial Info Client Demographic'!F271</f>
        <v>0</v>
      </c>
      <c r="V271" s="35">
        <f>'Initial Info Client Demographic'!G271</f>
        <v>0</v>
      </c>
      <c r="W271" s="33">
        <f>'Initial Info Client Demographic'!H271</f>
        <v>0</v>
      </c>
      <c r="X271" s="34">
        <f>'Initial Info Client Demographic'!I271</f>
        <v>0</v>
      </c>
      <c r="Y271" s="35">
        <f>'Initial Info Client Demographic'!E271</f>
        <v>0</v>
      </c>
      <c r="Z271" s="35">
        <f>'Initial Info Client Demographic'!F271</f>
        <v>0</v>
      </c>
      <c r="AA271" s="35">
        <f>'Initial Info Client Demographic'!G271</f>
        <v>0</v>
      </c>
      <c r="AB271" s="35">
        <f>'Initial Info Client Demographic'!H271</f>
        <v>0</v>
      </c>
      <c r="AC271" s="35">
        <f>'Initial Info Client Demographic'!I271</f>
        <v>0</v>
      </c>
      <c r="AD271" s="35">
        <f>'Initial Info Client Demographic'!J271</f>
        <v>0</v>
      </c>
    </row>
    <row r="272" spans="1:30" ht="49.5" customHeight="1">
      <c r="A272" s="29">
        <f t="shared" si="4"/>
        <v>259</v>
      </c>
      <c r="B272" s="82">
        <f>'Initial Info Client Demographic'!B272</f>
        <v>0</v>
      </c>
      <c r="C272" s="83">
        <f>'Initial Info Client Demographic'!C272</f>
        <v>0</v>
      </c>
      <c r="D272" s="84"/>
      <c r="E272" s="85"/>
      <c r="F272" s="86"/>
      <c r="G272" s="87"/>
      <c r="H272" s="88"/>
      <c r="I272" s="89"/>
      <c r="J272" s="90"/>
      <c r="K272" s="91"/>
      <c r="L272" s="92"/>
      <c r="M272" s="93">
        <f t="shared" si="5"/>
        <v>0</v>
      </c>
      <c r="N272" s="109"/>
      <c r="O272" s="94">
        <f t="shared" si="6"/>
        <v>0</v>
      </c>
      <c r="P272" s="95"/>
      <c r="R272" s="96">
        <f>'Initial Info Client Demographic'!D272</f>
        <v>0</v>
      </c>
      <c r="T272" s="33">
        <f>'Initial Info Client Demographic'!E272</f>
        <v>0</v>
      </c>
      <c r="U272" s="34">
        <f>'Initial Info Client Demographic'!F272</f>
        <v>0</v>
      </c>
      <c r="V272" s="35">
        <f>'Initial Info Client Demographic'!G272</f>
        <v>0</v>
      </c>
      <c r="W272" s="33">
        <f>'Initial Info Client Demographic'!H272</f>
        <v>0</v>
      </c>
      <c r="X272" s="34">
        <f>'Initial Info Client Demographic'!I272</f>
        <v>0</v>
      </c>
      <c r="Y272" s="35">
        <f>'Initial Info Client Demographic'!E272</f>
        <v>0</v>
      </c>
      <c r="Z272" s="35">
        <f>'Initial Info Client Demographic'!F272</f>
        <v>0</v>
      </c>
      <c r="AA272" s="35">
        <f>'Initial Info Client Demographic'!G272</f>
        <v>0</v>
      </c>
      <c r="AB272" s="35">
        <f>'Initial Info Client Demographic'!H272</f>
        <v>0</v>
      </c>
      <c r="AC272" s="35">
        <f>'Initial Info Client Demographic'!I272</f>
        <v>0</v>
      </c>
      <c r="AD272" s="35">
        <f>'Initial Info Client Demographic'!J272</f>
        <v>0</v>
      </c>
    </row>
    <row r="273" spans="1:30" ht="49.5" customHeight="1">
      <c r="A273" s="29">
        <f t="shared" si="4"/>
        <v>260</v>
      </c>
      <c r="B273" s="97">
        <f>'Initial Info Client Demographic'!B273</f>
        <v>0</v>
      </c>
      <c r="C273" s="98">
        <f>'Initial Info Client Demographic'!C273</f>
        <v>0</v>
      </c>
      <c r="D273" s="99"/>
      <c r="E273" s="100"/>
      <c r="F273" s="101"/>
      <c r="G273" s="87"/>
      <c r="H273" s="88"/>
      <c r="I273" s="102"/>
      <c r="J273" s="103"/>
      <c r="K273" s="104"/>
      <c r="L273" s="105"/>
      <c r="M273" s="93">
        <f t="shared" si="5"/>
        <v>0</v>
      </c>
      <c r="N273" s="110"/>
      <c r="O273" s="106">
        <f t="shared" si="6"/>
        <v>0</v>
      </c>
      <c r="P273" s="95"/>
      <c r="R273" s="96">
        <f>'Initial Info Client Demographic'!D273</f>
        <v>0</v>
      </c>
      <c r="T273" s="33">
        <f>'Initial Info Client Demographic'!E273</f>
        <v>0</v>
      </c>
      <c r="U273" s="34">
        <f>'Initial Info Client Demographic'!F273</f>
        <v>0</v>
      </c>
      <c r="V273" s="35">
        <f>'Initial Info Client Demographic'!G273</f>
        <v>0</v>
      </c>
      <c r="W273" s="33">
        <f>'Initial Info Client Demographic'!H273</f>
        <v>0</v>
      </c>
      <c r="X273" s="34">
        <f>'Initial Info Client Demographic'!I273</f>
        <v>0</v>
      </c>
      <c r="Y273" s="35">
        <f>'Initial Info Client Demographic'!E273</f>
        <v>0</v>
      </c>
      <c r="Z273" s="35">
        <f>'Initial Info Client Demographic'!F273</f>
        <v>0</v>
      </c>
      <c r="AA273" s="35">
        <f>'Initial Info Client Demographic'!G273</f>
        <v>0</v>
      </c>
      <c r="AB273" s="35">
        <f>'Initial Info Client Demographic'!H273</f>
        <v>0</v>
      </c>
      <c r="AC273" s="35">
        <f>'Initial Info Client Demographic'!I273</f>
        <v>0</v>
      </c>
      <c r="AD273" s="35">
        <f>'Initial Info Client Demographic'!J273</f>
        <v>0</v>
      </c>
    </row>
    <row r="274" spans="1:30" ht="49.5" customHeight="1">
      <c r="A274" s="29">
        <f t="shared" si="4"/>
        <v>261</v>
      </c>
      <c r="B274" s="82">
        <f>'Initial Info Client Demographic'!B274</f>
        <v>0</v>
      </c>
      <c r="C274" s="83">
        <f>'Initial Info Client Demographic'!C274</f>
        <v>0</v>
      </c>
      <c r="D274" s="84"/>
      <c r="E274" s="85"/>
      <c r="F274" s="86"/>
      <c r="G274" s="87"/>
      <c r="H274" s="88"/>
      <c r="I274" s="89"/>
      <c r="J274" s="90"/>
      <c r="K274" s="91"/>
      <c r="L274" s="92"/>
      <c r="M274" s="93">
        <f t="shared" si="5"/>
        <v>0</v>
      </c>
      <c r="N274" s="109"/>
      <c r="O274" s="94">
        <f t="shared" si="6"/>
        <v>0</v>
      </c>
      <c r="P274" s="95"/>
      <c r="R274" s="96">
        <f>'Initial Info Client Demographic'!D274</f>
        <v>0</v>
      </c>
      <c r="T274" s="33">
        <f>'Initial Info Client Demographic'!E274</f>
        <v>0</v>
      </c>
      <c r="U274" s="34">
        <f>'Initial Info Client Demographic'!F274</f>
        <v>0</v>
      </c>
      <c r="V274" s="35">
        <f>'Initial Info Client Demographic'!G274</f>
        <v>0</v>
      </c>
      <c r="W274" s="33">
        <f>'Initial Info Client Demographic'!H274</f>
        <v>0</v>
      </c>
      <c r="X274" s="34">
        <f>'Initial Info Client Demographic'!I274</f>
        <v>0</v>
      </c>
      <c r="Y274" s="35">
        <f>'Initial Info Client Demographic'!E274</f>
        <v>0</v>
      </c>
      <c r="Z274" s="35">
        <f>'Initial Info Client Demographic'!F274</f>
        <v>0</v>
      </c>
      <c r="AA274" s="35">
        <f>'Initial Info Client Demographic'!G274</f>
        <v>0</v>
      </c>
      <c r="AB274" s="35">
        <f>'Initial Info Client Demographic'!H274</f>
        <v>0</v>
      </c>
      <c r="AC274" s="35">
        <f>'Initial Info Client Demographic'!I274</f>
        <v>0</v>
      </c>
      <c r="AD274" s="35">
        <f>'Initial Info Client Demographic'!J274</f>
        <v>0</v>
      </c>
    </row>
    <row r="275" spans="1:30" ht="49.5" customHeight="1">
      <c r="A275" s="29">
        <f t="shared" si="4"/>
        <v>262</v>
      </c>
      <c r="B275" s="97">
        <f>'Initial Info Client Demographic'!B275</f>
        <v>0</v>
      </c>
      <c r="C275" s="98">
        <f>'Initial Info Client Demographic'!C275</f>
        <v>0</v>
      </c>
      <c r="D275" s="99"/>
      <c r="E275" s="100"/>
      <c r="F275" s="101"/>
      <c r="G275" s="87"/>
      <c r="H275" s="88"/>
      <c r="I275" s="102"/>
      <c r="J275" s="103"/>
      <c r="K275" s="104"/>
      <c r="L275" s="105"/>
      <c r="M275" s="93">
        <f t="shared" si="5"/>
        <v>0</v>
      </c>
      <c r="N275" s="110"/>
      <c r="O275" s="106">
        <f t="shared" si="6"/>
        <v>0</v>
      </c>
      <c r="P275" s="95"/>
      <c r="R275" s="96">
        <f>'Initial Info Client Demographic'!D275</f>
        <v>0</v>
      </c>
      <c r="T275" s="33">
        <f>'Initial Info Client Demographic'!E275</f>
        <v>0</v>
      </c>
      <c r="U275" s="34">
        <f>'Initial Info Client Demographic'!F275</f>
        <v>0</v>
      </c>
      <c r="V275" s="35">
        <f>'Initial Info Client Demographic'!G275</f>
        <v>0</v>
      </c>
      <c r="W275" s="33">
        <f>'Initial Info Client Demographic'!H275</f>
        <v>0</v>
      </c>
      <c r="X275" s="34">
        <f>'Initial Info Client Demographic'!I275</f>
        <v>0</v>
      </c>
      <c r="Y275" s="35">
        <f>'Initial Info Client Demographic'!E275</f>
        <v>0</v>
      </c>
      <c r="Z275" s="35">
        <f>'Initial Info Client Demographic'!F275</f>
        <v>0</v>
      </c>
      <c r="AA275" s="35">
        <f>'Initial Info Client Demographic'!G275</f>
        <v>0</v>
      </c>
      <c r="AB275" s="35">
        <f>'Initial Info Client Demographic'!H275</f>
        <v>0</v>
      </c>
      <c r="AC275" s="35">
        <f>'Initial Info Client Demographic'!I275</f>
        <v>0</v>
      </c>
      <c r="AD275" s="35">
        <f>'Initial Info Client Demographic'!J275</f>
        <v>0</v>
      </c>
    </row>
    <row r="276" spans="1:30" ht="49.5" customHeight="1">
      <c r="A276" s="29">
        <f t="shared" si="4"/>
        <v>263</v>
      </c>
      <c r="B276" s="82">
        <f>'Initial Info Client Demographic'!B276</f>
        <v>0</v>
      </c>
      <c r="C276" s="83">
        <f>'Initial Info Client Demographic'!C276</f>
        <v>0</v>
      </c>
      <c r="D276" s="84"/>
      <c r="E276" s="85"/>
      <c r="F276" s="86"/>
      <c r="G276" s="87"/>
      <c r="H276" s="88"/>
      <c r="I276" s="89"/>
      <c r="J276" s="90"/>
      <c r="K276" s="91"/>
      <c r="L276" s="92"/>
      <c r="M276" s="93">
        <f t="shared" si="5"/>
        <v>0</v>
      </c>
      <c r="N276" s="109"/>
      <c r="O276" s="94">
        <f t="shared" si="6"/>
        <v>0</v>
      </c>
      <c r="P276" s="95"/>
      <c r="R276" s="96">
        <f>'Initial Info Client Demographic'!D276</f>
        <v>0</v>
      </c>
      <c r="T276" s="33">
        <f>'Initial Info Client Demographic'!E276</f>
        <v>0</v>
      </c>
      <c r="U276" s="34">
        <f>'Initial Info Client Demographic'!F276</f>
        <v>0</v>
      </c>
      <c r="V276" s="35">
        <f>'Initial Info Client Demographic'!G276</f>
        <v>0</v>
      </c>
      <c r="W276" s="33">
        <f>'Initial Info Client Demographic'!H276</f>
        <v>0</v>
      </c>
      <c r="X276" s="34">
        <f>'Initial Info Client Demographic'!I276</f>
        <v>0</v>
      </c>
      <c r="Y276" s="35">
        <f>'Initial Info Client Demographic'!E276</f>
        <v>0</v>
      </c>
      <c r="Z276" s="35">
        <f>'Initial Info Client Demographic'!F276</f>
        <v>0</v>
      </c>
      <c r="AA276" s="35">
        <f>'Initial Info Client Demographic'!G276</f>
        <v>0</v>
      </c>
      <c r="AB276" s="35">
        <f>'Initial Info Client Demographic'!H276</f>
        <v>0</v>
      </c>
      <c r="AC276" s="35">
        <f>'Initial Info Client Demographic'!I276</f>
        <v>0</v>
      </c>
      <c r="AD276" s="35">
        <f>'Initial Info Client Demographic'!J276</f>
        <v>0</v>
      </c>
    </row>
    <row r="277" spans="1:30" ht="49.5" customHeight="1">
      <c r="A277" s="29">
        <f t="shared" si="4"/>
        <v>264</v>
      </c>
      <c r="B277" s="97">
        <f>'Initial Info Client Demographic'!B277</f>
        <v>0</v>
      </c>
      <c r="C277" s="98">
        <f>'Initial Info Client Demographic'!C277</f>
        <v>0</v>
      </c>
      <c r="D277" s="99"/>
      <c r="E277" s="100"/>
      <c r="F277" s="101"/>
      <c r="G277" s="87"/>
      <c r="H277" s="88"/>
      <c r="I277" s="102"/>
      <c r="J277" s="103"/>
      <c r="K277" s="104"/>
      <c r="L277" s="105"/>
      <c r="M277" s="93">
        <f t="shared" si="5"/>
        <v>0</v>
      </c>
      <c r="N277" s="110"/>
      <c r="O277" s="106">
        <f t="shared" si="6"/>
        <v>0</v>
      </c>
      <c r="P277" s="95"/>
      <c r="R277" s="96">
        <f>'Initial Info Client Demographic'!D277</f>
        <v>0</v>
      </c>
      <c r="T277" s="33">
        <f>'Initial Info Client Demographic'!E277</f>
        <v>0</v>
      </c>
      <c r="U277" s="34">
        <f>'Initial Info Client Demographic'!F277</f>
        <v>0</v>
      </c>
      <c r="V277" s="35">
        <f>'Initial Info Client Demographic'!G277</f>
        <v>0</v>
      </c>
      <c r="W277" s="33">
        <f>'Initial Info Client Demographic'!H277</f>
        <v>0</v>
      </c>
      <c r="X277" s="34">
        <f>'Initial Info Client Demographic'!I277</f>
        <v>0</v>
      </c>
      <c r="Y277" s="35">
        <f>'Initial Info Client Demographic'!E277</f>
        <v>0</v>
      </c>
      <c r="Z277" s="35">
        <f>'Initial Info Client Demographic'!F277</f>
        <v>0</v>
      </c>
      <c r="AA277" s="35">
        <f>'Initial Info Client Demographic'!G277</f>
        <v>0</v>
      </c>
      <c r="AB277" s="35">
        <f>'Initial Info Client Demographic'!H277</f>
        <v>0</v>
      </c>
      <c r="AC277" s="35">
        <f>'Initial Info Client Demographic'!I277</f>
        <v>0</v>
      </c>
      <c r="AD277" s="35">
        <f>'Initial Info Client Demographic'!J277</f>
        <v>0</v>
      </c>
    </row>
    <row r="278" spans="1:30" ht="49.5" customHeight="1">
      <c r="A278" s="29">
        <f t="shared" si="4"/>
        <v>265</v>
      </c>
      <c r="B278" s="82">
        <f>'Initial Info Client Demographic'!B278</f>
        <v>0</v>
      </c>
      <c r="C278" s="83">
        <f>'Initial Info Client Demographic'!C278</f>
        <v>0</v>
      </c>
      <c r="D278" s="84"/>
      <c r="E278" s="85"/>
      <c r="F278" s="86"/>
      <c r="G278" s="87"/>
      <c r="H278" s="88"/>
      <c r="I278" s="89"/>
      <c r="J278" s="90"/>
      <c r="K278" s="91"/>
      <c r="L278" s="92"/>
      <c r="M278" s="93">
        <f t="shared" si="5"/>
        <v>0</v>
      </c>
      <c r="N278" s="109"/>
      <c r="O278" s="94">
        <f t="shared" si="6"/>
        <v>0</v>
      </c>
      <c r="P278" s="95"/>
      <c r="R278" s="96">
        <f>'Initial Info Client Demographic'!D278</f>
        <v>0</v>
      </c>
      <c r="T278" s="33">
        <f>'Initial Info Client Demographic'!E278</f>
        <v>0</v>
      </c>
      <c r="U278" s="34">
        <f>'Initial Info Client Demographic'!F278</f>
        <v>0</v>
      </c>
      <c r="V278" s="35">
        <f>'Initial Info Client Demographic'!G278</f>
        <v>0</v>
      </c>
      <c r="W278" s="33">
        <f>'Initial Info Client Demographic'!H278</f>
        <v>0</v>
      </c>
      <c r="X278" s="34">
        <f>'Initial Info Client Demographic'!I278</f>
        <v>0</v>
      </c>
      <c r="Y278" s="35">
        <f>'Initial Info Client Demographic'!E278</f>
        <v>0</v>
      </c>
      <c r="Z278" s="35">
        <f>'Initial Info Client Demographic'!F278</f>
        <v>0</v>
      </c>
      <c r="AA278" s="35">
        <f>'Initial Info Client Demographic'!G278</f>
        <v>0</v>
      </c>
      <c r="AB278" s="35">
        <f>'Initial Info Client Demographic'!H278</f>
        <v>0</v>
      </c>
      <c r="AC278" s="35">
        <f>'Initial Info Client Demographic'!I278</f>
        <v>0</v>
      </c>
      <c r="AD278" s="35">
        <f>'Initial Info Client Demographic'!J278</f>
        <v>0</v>
      </c>
    </row>
    <row r="279" spans="1:30" ht="49.5" customHeight="1">
      <c r="A279" s="29">
        <f t="shared" si="4"/>
        <v>266</v>
      </c>
      <c r="B279" s="97">
        <f>'Initial Info Client Demographic'!B279</f>
        <v>0</v>
      </c>
      <c r="C279" s="98">
        <f>'Initial Info Client Demographic'!C279</f>
        <v>0</v>
      </c>
      <c r="D279" s="99"/>
      <c r="E279" s="100"/>
      <c r="F279" s="101"/>
      <c r="G279" s="87"/>
      <c r="H279" s="88"/>
      <c r="I279" s="102"/>
      <c r="J279" s="103"/>
      <c r="K279" s="104"/>
      <c r="L279" s="105"/>
      <c r="M279" s="93">
        <f t="shared" si="5"/>
        <v>0</v>
      </c>
      <c r="N279" s="110"/>
      <c r="O279" s="106">
        <f t="shared" si="6"/>
        <v>0</v>
      </c>
      <c r="P279" s="95"/>
      <c r="R279" s="96">
        <f>'Initial Info Client Demographic'!D279</f>
        <v>0</v>
      </c>
      <c r="T279" s="33">
        <f>'Initial Info Client Demographic'!E279</f>
        <v>0</v>
      </c>
      <c r="U279" s="34">
        <f>'Initial Info Client Demographic'!F279</f>
        <v>0</v>
      </c>
      <c r="V279" s="35">
        <f>'Initial Info Client Demographic'!G279</f>
        <v>0</v>
      </c>
      <c r="W279" s="33">
        <f>'Initial Info Client Demographic'!H279</f>
        <v>0</v>
      </c>
      <c r="X279" s="34">
        <f>'Initial Info Client Demographic'!I279</f>
        <v>0</v>
      </c>
      <c r="Y279" s="35">
        <f>'Initial Info Client Demographic'!E279</f>
        <v>0</v>
      </c>
      <c r="Z279" s="35">
        <f>'Initial Info Client Demographic'!F279</f>
        <v>0</v>
      </c>
      <c r="AA279" s="35">
        <f>'Initial Info Client Demographic'!G279</f>
        <v>0</v>
      </c>
      <c r="AB279" s="35">
        <f>'Initial Info Client Demographic'!H279</f>
        <v>0</v>
      </c>
      <c r="AC279" s="35">
        <f>'Initial Info Client Demographic'!I279</f>
        <v>0</v>
      </c>
      <c r="AD279" s="35">
        <f>'Initial Info Client Demographic'!J279</f>
        <v>0</v>
      </c>
    </row>
    <row r="280" spans="1:30" ht="49.5" customHeight="1">
      <c r="A280" s="29">
        <f t="shared" si="4"/>
        <v>267</v>
      </c>
      <c r="B280" s="82">
        <f>'Initial Info Client Demographic'!B280</f>
        <v>0</v>
      </c>
      <c r="C280" s="83">
        <f>'Initial Info Client Demographic'!C280</f>
        <v>0</v>
      </c>
      <c r="D280" s="84"/>
      <c r="E280" s="85"/>
      <c r="F280" s="86"/>
      <c r="G280" s="87"/>
      <c r="H280" s="88"/>
      <c r="I280" s="89"/>
      <c r="J280" s="90"/>
      <c r="K280" s="91"/>
      <c r="L280" s="92"/>
      <c r="M280" s="93">
        <f t="shared" si="5"/>
        <v>0</v>
      </c>
      <c r="N280" s="109"/>
      <c r="O280" s="94">
        <f t="shared" si="6"/>
        <v>0</v>
      </c>
      <c r="P280" s="95"/>
      <c r="R280" s="96">
        <f>'Initial Info Client Demographic'!D280</f>
        <v>0</v>
      </c>
      <c r="T280" s="33">
        <f>'Initial Info Client Demographic'!E280</f>
        <v>0</v>
      </c>
      <c r="U280" s="34">
        <f>'Initial Info Client Demographic'!F280</f>
        <v>0</v>
      </c>
      <c r="V280" s="35">
        <f>'Initial Info Client Demographic'!G280</f>
        <v>0</v>
      </c>
      <c r="W280" s="33">
        <f>'Initial Info Client Demographic'!H280</f>
        <v>0</v>
      </c>
      <c r="X280" s="34">
        <f>'Initial Info Client Demographic'!I280</f>
        <v>0</v>
      </c>
      <c r="Y280" s="35">
        <f>'Initial Info Client Demographic'!E280</f>
        <v>0</v>
      </c>
      <c r="Z280" s="35">
        <f>'Initial Info Client Demographic'!F280</f>
        <v>0</v>
      </c>
      <c r="AA280" s="35">
        <f>'Initial Info Client Demographic'!G280</f>
        <v>0</v>
      </c>
      <c r="AB280" s="35">
        <f>'Initial Info Client Demographic'!H280</f>
        <v>0</v>
      </c>
      <c r="AC280" s="35">
        <f>'Initial Info Client Demographic'!I280</f>
        <v>0</v>
      </c>
      <c r="AD280" s="35">
        <f>'Initial Info Client Demographic'!J280</f>
        <v>0</v>
      </c>
    </row>
    <row r="281" spans="1:30" ht="49.5" customHeight="1">
      <c r="A281" s="29">
        <f t="shared" si="4"/>
        <v>268</v>
      </c>
      <c r="B281" s="97">
        <f>'Initial Info Client Demographic'!B281</f>
        <v>0</v>
      </c>
      <c r="C281" s="98">
        <f>'Initial Info Client Demographic'!C281</f>
        <v>0</v>
      </c>
      <c r="D281" s="99"/>
      <c r="E281" s="100"/>
      <c r="F281" s="101"/>
      <c r="G281" s="87"/>
      <c r="H281" s="88"/>
      <c r="I281" s="102"/>
      <c r="J281" s="103"/>
      <c r="K281" s="104"/>
      <c r="L281" s="105"/>
      <c r="M281" s="93">
        <f t="shared" si="5"/>
        <v>0</v>
      </c>
      <c r="N281" s="110"/>
      <c r="O281" s="106">
        <f t="shared" si="6"/>
        <v>0</v>
      </c>
      <c r="P281" s="95"/>
      <c r="R281" s="96">
        <f>'Initial Info Client Demographic'!D281</f>
        <v>0</v>
      </c>
      <c r="T281" s="33">
        <f>'Initial Info Client Demographic'!E281</f>
        <v>0</v>
      </c>
      <c r="U281" s="34">
        <f>'Initial Info Client Demographic'!F281</f>
        <v>0</v>
      </c>
      <c r="V281" s="35">
        <f>'Initial Info Client Demographic'!G281</f>
        <v>0</v>
      </c>
      <c r="W281" s="33">
        <f>'Initial Info Client Demographic'!H281</f>
        <v>0</v>
      </c>
      <c r="X281" s="34">
        <f>'Initial Info Client Demographic'!I281</f>
        <v>0</v>
      </c>
      <c r="Y281" s="35">
        <f>'Initial Info Client Demographic'!E281</f>
        <v>0</v>
      </c>
      <c r="Z281" s="35">
        <f>'Initial Info Client Demographic'!F281</f>
        <v>0</v>
      </c>
      <c r="AA281" s="35">
        <f>'Initial Info Client Demographic'!G281</f>
        <v>0</v>
      </c>
      <c r="AB281" s="35">
        <f>'Initial Info Client Demographic'!H281</f>
        <v>0</v>
      </c>
      <c r="AC281" s="35">
        <f>'Initial Info Client Demographic'!I281</f>
        <v>0</v>
      </c>
      <c r="AD281" s="35">
        <f>'Initial Info Client Demographic'!J281</f>
        <v>0</v>
      </c>
    </row>
    <row r="282" spans="1:30" ht="49.5" customHeight="1">
      <c r="A282" s="29">
        <f t="shared" si="4"/>
        <v>269</v>
      </c>
      <c r="B282" s="82">
        <f>'Initial Info Client Demographic'!B282</f>
        <v>0</v>
      </c>
      <c r="C282" s="83">
        <f>'Initial Info Client Demographic'!C282</f>
        <v>0</v>
      </c>
      <c r="D282" s="84"/>
      <c r="E282" s="85"/>
      <c r="F282" s="86"/>
      <c r="G282" s="87"/>
      <c r="H282" s="88"/>
      <c r="I282" s="89"/>
      <c r="J282" s="90"/>
      <c r="K282" s="91"/>
      <c r="L282" s="92"/>
      <c r="M282" s="93">
        <f t="shared" si="5"/>
        <v>0</v>
      </c>
      <c r="N282" s="109"/>
      <c r="O282" s="94">
        <f t="shared" si="6"/>
        <v>0</v>
      </c>
      <c r="P282" s="95"/>
      <c r="R282" s="96">
        <f>'Initial Info Client Demographic'!D282</f>
        <v>0</v>
      </c>
      <c r="T282" s="33">
        <f>'Initial Info Client Demographic'!E282</f>
        <v>0</v>
      </c>
      <c r="U282" s="34">
        <f>'Initial Info Client Demographic'!F282</f>
        <v>0</v>
      </c>
      <c r="V282" s="35">
        <f>'Initial Info Client Demographic'!G282</f>
        <v>0</v>
      </c>
      <c r="W282" s="33">
        <f>'Initial Info Client Demographic'!H282</f>
        <v>0</v>
      </c>
      <c r="X282" s="34">
        <f>'Initial Info Client Demographic'!I282</f>
        <v>0</v>
      </c>
      <c r="Y282" s="35">
        <f>'Initial Info Client Demographic'!E282</f>
        <v>0</v>
      </c>
      <c r="Z282" s="35">
        <f>'Initial Info Client Demographic'!F282</f>
        <v>0</v>
      </c>
      <c r="AA282" s="35">
        <f>'Initial Info Client Demographic'!G282</f>
        <v>0</v>
      </c>
      <c r="AB282" s="35">
        <f>'Initial Info Client Demographic'!H282</f>
        <v>0</v>
      </c>
      <c r="AC282" s="35">
        <f>'Initial Info Client Demographic'!I282</f>
        <v>0</v>
      </c>
      <c r="AD282" s="35">
        <f>'Initial Info Client Demographic'!J282</f>
        <v>0</v>
      </c>
    </row>
    <row r="283" spans="1:30" ht="49.5" customHeight="1">
      <c r="A283" s="29">
        <f t="shared" si="4"/>
        <v>270</v>
      </c>
      <c r="B283" s="97">
        <f>'Initial Info Client Demographic'!B283</f>
        <v>0</v>
      </c>
      <c r="C283" s="98">
        <f>'Initial Info Client Demographic'!C283</f>
        <v>0</v>
      </c>
      <c r="D283" s="99"/>
      <c r="E283" s="100"/>
      <c r="F283" s="101"/>
      <c r="G283" s="87"/>
      <c r="H283" s="88"/>
      <c r="I283" s="102"/>
      <c r="J283" s="103"/>
      <c r="K283" s="104"/>
      <c r="L283" s="105"/>
      <c r="M283" s="93">
        <f t="shared" si="5"/>
        <v>0</v>
      </c>
      <c r="N283" s="110"/>
      <c r="O283" s="106">
        <f t="shared" si="6"/>
        <v>0</v>
      </c>
      <c r="P283" s="95"/>
      <c r="R283" s="96">
        <f>'Initial Info Client Demographic'!D283</f>
        <v>0</v>
      </c>
      <c r="T283" s="33">
        <f>'Initial Info Client Demographic'!E283</f>
        <v>0</v>
      </c>
      <c r="U283" s="34">
        <f>'Initial Info Client Demographic'!F283</f>
        <v>0</v>
      </c>
      <c r="V283" s="35">
        <f>'Initial Info Client Demographic'!G283</f>
        <v>0</v>
      </c>
      <c r="W283" s="33">
        <f>'Initial Info Client Demographic'!H283</f>
        <v>0</v>
      </c>
      <c r="X283" s="34">
        <f>'Initial Info Client Demographic'!I283</f>
        <v>0</v>
      </c>
      <c r="Y283" s="35">
        <f>'Initial Info Client Demographic'!E283</f>
        <v>0</v>
      </c>
      <c r="Z283" s="35">
        <f>'Initial Info Client Demographic'!F283</f>
        <v>0</v>
      </c>
      <c r="AA283" s="35">
        <f>'Initial Info Client Demographic'!G283</f>
        <v>0</v>
      </c>
      <c r="AB283" s="35">
        <f>'Initial Info Client Demographic'!H283</f>
        <v>0</v>
      </c>
      <c r="AC283" s="35">
        <f>'Initial Info Client Demographic'!I283</f>
        <v>0</v>
      </c>
      <c r="AD283" s="35">
        <f>'Initial Info Client Demographic'!J283</f>
        <v>0</v>
      </c>
    </row>
    <row r="284" spans="1:30" ht="49.5" customHeight="1">
      <c r="A284" s="29">
        <f t="shared" si="4"/>
        <v>271</v>
      </c>
      <c r="B284" s="82">
        <f>'Initial Info Client Demographic'!B284</f>
        <v>0</v>
      </c>
      <c r="C284" s="83">
        <f>'Initial Info Client Demographic'!C284</f>
        <v>0</v>
      </c>
      <c r="D284" s="84"/>
      <c r="E284" s="85"/>
      <c r="F284" s="86"/>
      <c r="G284" s="87"/>
      <c r="H284" s="88"/>
      <c r="I284" s="89"/>
      <c r="J284" s="90"/>
      <c r="K284" s="91"/>
      <c r="L284" s="92"/>
      <c r="M284" s="93">
        <f t="shared" si="5"/>
        <v>0</v>
      </c>
      <c r="N284" s="109"/>
      <c r="O284" s="94">
        <f t="shared" si="6"/>
        <v>0</v>
      </c>
      <c r="P284" s="95"/>
      <c r="R284" s="96">
        <f>'Initial Info Client Demographic'!D284</f>
        <v>0</v>
      </c>
      <c r="T284" s="33">
        <f>'Initial Info Client Demographic'!E284</f>
        <v>0</v>
      </c>
      <c r="U284" s="34">
        <f>'Initial Info Client Demographic'!F284</f>
        <v>0</v>
      </c>
      <c r="V284" s="35">
        <f>'Initial Info Client Demographic'!G284</f>
        <v>0</v>
      </c>
      <c r="W284" s="33">
        <f>'Initial Info Client Demographic'!H284</f>
        <v>0</v>
      </c>
      <c r="X284" s="34">
        <f>'Initial Info Client Demographic'!I284</f>
        <v>0</v>
      </c>
      <c r="Y284" s="35">
        <f>'Initial Info Client Demographic'!E284</f>
        <v>0</v>
      </c>
      <c r="Z284" s="35">
        <f>'Initial Info Client Demographic'!F284</f>
        <v>0</v>
      </c>
      <c r="AA284" s="35">
        <f>'Initial Info Client Demographic'!G284</f>
        <v>0</v>
      </c>
      <c r="AB284" s="35">
        <f>'Initial Info Client Demographic'!H284</f>
        <v>0</v>
      </c>
      <c r="AC284" s="35">
        <f>'Initial Info Client Demographic'!I284</f>
        <v>0</v>
      </c>
      <c r="AD284" s="35">
        <f>'Initial Info Client Demographic'!J284</f>
        <v>0</v>
      </c>
    </row>
    <row r="285" spans="1:30" ht="49.5" customHeight="1">
      <c r="A285" s="29">
        <f t="shared" si="4"/>
        <v>272</v>
      </c>
      <c r="B285" s="97">
        <f>'Initial Info Client Demographic'!B285</f>
        <v>0</v>
      </c>
      <c r="C285" s="98">
        <f>'Initial Info Client Demographic'!C285</f>
        <v>0</v>
      </c>
      <c r="D285" s="99"/>
      <c r="E285" s="100"/>
      <c r="F285" s="101"/>
      <c r="G285" s="87"/>
      <c r="H285" s="88"/>
      <c r="I285" s="102"/>
      <c r="J285" s="103"/>
      <c r="K285" s="104"/>
      <c r="L285" s="105"/>
      <c r="M285" s="93">
        <f t="shared" si="5"/>
        <v>0</v>
      </c>
      <c r="N285" s="110"/>
      <c r="O285" s="106">
        <f t="shared" si="6"/>
        <v>0</v>
      </c>
      <c r="P285" s="95"/>
      <c r="R285" s="96">
        <f>'Initial Info Client Demographic'!D285</f>
        <v>0</v>
      </c>
      <c r="T285" s="33">
        <f>'Initial Info Client Demographic'!E285</f>
        <v>0</v>
      </c>
      <c r="U285" s="34">
        <f>'Initial Info Client Demographic'!F285</f>
        <v>0</v>
      </c>
      <c r="V285" s="35">
        <f>'Initial Info Client Demographic'!G285</f>
        <v>0</v>
      </c>
      <c r="W285" s="33">
        <f>'Initial Info Client Demographic'!H285</f>
        <v>0</v>
      </c>
      <c r="X285" s="34">
        <f>'Initial Info Client Demographic'!I285</f>
        <v>0</v>
      </c>
      <c r="Y285" s="35">
        <f>'Initial Info Client Demographic'!E285</f>
        <v>0</v>
      </c>
      <c r="Z285" s="35">
        <f>'Initial Info Client Demographic'!F285</f>
        <v>0</v>
      </c>
      <c r="AA285" s="35">
        <f>'Initial Info Client Demographic'!G285</f>
        <v>0</v>
      </c>
      <c r="AB285" s="35">
        <f>'Initial Info Client Demographic'!H285</f>
        <v>0</v>
      </c>
      <c r="AC285" s="35">
        <f>'Initial Info Client Demographic'!I285</f>
        <v>0</v>
      </c>
      <c r="AD285" s="35">
        <f>'Initial Info Client Demographic'!J285</f>
        <v>0</v>
      </c>
    </row>
    <row r="286" spans="1:30" ht="49.5" customHeight="1">
      <c r="A286" s="29">
        <f t="shared" si="4"/>
        <v>273</v>
      </c>
      <c r="B286" s="82">
        <f>'Initial Info Client Demographic'!B286</f>
        <v>0</v>
      </c>
      <c r="C286" s="83">
        <f>'Initial Info Client Demographic'!C286</f>
        <v>0</v>
      </c>
      <c r="D286" s="84"/>
      <c r="E286" s="85"/>
      <c r="F286" s="86"/>
      <c r="G286" s="87"/>
      <c r="H286" s="88"/>
      <c r="I286" s="89"/>
      <c r="J286" s="90"/>
      <c r="K286" s="91"/>
      <c r="L286" s="92"/>
      <c r="M286" s="93">
        <f t="shared" si="5"/>
        <v>0</v>
      </c>
      <c r="N286" s="109"/>
      <c r="O286" s="94">
        <f t="shared" si="6"/>
        <v>0</v>
      </c>
      <c r="P286" s="95"/>
      <c r="R286" s="96">
        <f>'Initial Info Client Demographic'!D286</f>
        <v>0</v>
      </c>
      <c r="T286" s="33">
        <f>'Initial Info Client Demographic'!E286</f>
        <v>0</v>
      </c>
      <c r="U286" s="34">
        <f>'Initial Info Client Demographic'!F286</f>
        <v>0</v>
      </c>
      <c r="V286" s="35">
        <f>'Initial Info Client Demographic'!G286</f>
        <v>0</v>
      </c>
      <c r="W286" s="33">
        <f>'Initial Info Client Demographic'!H286</f>
        <v>0</v>
      </c>
      <c r="X286" s="34">
        <f>'Initial Info Client Demographic'!I286</f>
        <v>0</v>
      </c>
      <c r="Y286" s="35">
        <f>'Initial Info Client Demographic'!E286</f>
        <v>0</v>
      </c>
      <c r="Z286" s="35">
        <f>'Initial Info Client Demographic'!F286</f>
        <v>0</v>
      </c>
      <c r="AA286" s="35">
        <f>'Initial Info Client Demographic'!G286</f>
        <v>0</v>
      </c>
      <c r="AB286" s="35">
        <f>'Initial Info Client Demographic'!H286</f>
        <v>0</v>
      </c>
      <c r="AC286" s="35">
        <f>'Initial Info Client Demographic'!I286</f>
        <v>0</v>
      </c>
      <c r="AD286" s="35">
        <f>'Initial Info Client Demographic'!J286</f>
        <v>0</v>
      </c>
    </row>
    <row r="287" spans="1:30" ht="49.5" customHeight="1">
      <c r="A287" s="29">
        <f t="shared" si="4"/>
        <v>274</v>
      </c>
      <c r="B287" s="97">
        <f>'Initial Info Client Demographic'!B287</f>
        <v>0</v>
      </c>
      <c r="C287" s="98">
        <f>'Initial Info Client Demographic'!C287</f>
        <v>0</v>
      </c>
      <c r="D287" s="99"/>
      <c r="E287" s="100"/>
      <c r="F287" s="101"/>
      <c r="G287" s="87"/>
      <c r="H287" s="88"/>
      <c r="I287" s="102"/>
      <c r="J287" s="103"/>
      <c r="K287" s="104"/>
      <c r="L287" s="105"/>
      <c r="M287" s="93">
        <f t="shared" si="5"/>
        <v>0</v>
      </c>
      <c r="N287" s="110"/>
      <c r="O287" s="106">
        <f t="shared" si="6"/>
        <v>0</v>
      </c>
      <c r="P287" s="95"/>
      <c r="R287" s="96">
        <f>'Initial Info Client Demographic'!D287</f>
        <v>0</v>
      </c>
      <c r="T287" s="33">
        <f>'Initial Info Client Demographic'!E287</f>
        <v>0</v>
      </c>
      <c r="U287" s="34">
        <f>'Initial Info Client Demographic'!F287</f>
        <v>0</v>
      </c>
      <c r="V287" s="35">
        <f>'Initial Info Client Demographic'!G287</f>
        <v>0</v>
      </c>
      <c r="W287" s="33">
        <f>'Initial Info Client Demographic'!H287</f>
        <v>0</v>
      </c>
      <c r="X287" s="34">
        <f>'Initial Info Client Demographic'!I287</f>
        <v>0</v>
      </c>
      <c r="Y287" s="35">
        <f>'Initial Info Client Demographic'!E287</f>
        <v>0</v>
      </c>
      <c r="Z287" s="35">
        <f>'Initial Info Client Demographic'!F287</f>
        <v>0</v>
      </c>
      <c r="AA287" s="35">
        <f>'Initial Info Client Demographic'!G287</f>
        <v>0</v>
      </c>
      <c r="AB287" s="35">
        <f>'Initial Info Client Demographic'!H287</f>
        <v>0</v>
      </c>
      <c r="AC287" s="35">
        <f>'Initial Info Client Demographic'!I287</f>
        <v>0</v>
      </c>
      <c r="AD287" s="35">
        <f>'Initial Info Client Demographic'!J287</f>
        <v>0</v>
      </c>
    </row>
    <row r="288" spans="1:30" ht="49.5" customHeight="1">
      <c r="A288" s="29">
        <f t="shared" si="4"/>
        <v>275</v>
      </c>
      <c r="B288" s="82">
        <f>'Initial Info Client Demographic'!B288</f>
        <v>0</v>
      </c>
      <c r="C288" s="83">
        <f>'Initial Info Client Demographic'!C288</f>
        <v>0</v>
      </c>
      <c r="D288" s="84"/>
      <c r="E288" s="85"/>
      <c r="F288" s="86"/>
      <c r="G288" s="87"/>
      <c r="H288" s="88"/>
      <c r="I288" s="89"/>
      <c r="J288" s="90"/>
      <c r="K288" s="91"/>
      <c r="L288" s="92"/>
      <c r="M288" s="93">
        <f t="shared" si="5"/>
        <v>0</v>
      </c>
      <c r="N288" s="109"/>
      <c r="O288" s="94">
        <f t="shared" si="6"/>
        <v>0</v>
      </c>
      <c r="P288" s="95"/>
      <c r="R288" s="96">
        <f>'Initial Info Client Demographic'!D288</f>
        <v>0</v>
      </c>
      <c r="T288" s="33">
        <f>'Initial Info Client Demographic'!E288</f>
        <v>0</v>
      </c>
      <c r="U288" s="34">
        <f>'Initial Info Client Demographic'!F288</f>
        <v>0</v>
      </c>
      <c r="V288" s="35">
        <f>'Initial Info Client Demographic'!G288</f>
        <v>0</v>
      </c>
      <c r="W288" s="33">
        <f>'Initial Info Client Demographic'!H288</f>
        <v>0</v>
      </c>
      <c r="X288" s="34">
        <f>'Initial Info Client Demographic'!I288</f>
        <v>0</v>
      </c>
      <c r="Y288" s="35">
        <f>'Initial Info Client Demographic'!E288</f>
        <v>0</v>
      </c>
      <c r="Z288" s="35">
        <f>'Initial Info Client Demographic'!F288</f>
        <v>0</v>
      </c>
      <c r="AA288" s="35">
        <f>'Initial Info Client Demographic'!G288</f>
        <v>0</v>
      </c>
      <c r="AB288" s="35">
        <f>'Initial Info Client Demographic'!H288</f>
        <v>0</v>
      </c>
      <c r="AC288" s="35">
        <f>'Initial Info Client Demographic'!I288</f>
        <v>0</v>
      </c>
      <c r="AD288" s="35">
        <f>'Initial Info Client Demographic'!J288</f>
        <v>0</v>
      </c>
    </row>
    <row r="289" spans="1:30" ht="49.5" customHeight="1">
      <c r="A289" s="29">
        <f t="shared" si="4"/>
        <v>276</v>
      </c>
      <c r="B289" s="97">
        <f>'Initial Info Client Demographic'!B289</f>
        <v>0</v>
      </c>
      <c r="C289" s="98">
        <f>'Initial Info Client Demographic'!C289</f>
        <v>0</v>
      </c>
      <c r="D289" s="99"/>
      <c r="E289" s="100"/>
      <c r="F289" s="101"/>
      <c r="G289" s="87"/>
      <c r="H289" s="88"/>
      <c r="I289" s="102"/>
      <c r="J289" s="103"/>
      <c r="K289" s="104"/>
      <c r="L289" s="105"/>
      <c r="M289" s="93">
        <f t="shared" si="5"/>
        <v>0</v>
      </c>
      <c r="N289" s="110"/>
      <c r="O289" s="106">
        <f t="shared" si="6"/>
        <v>0</v>
      </c>
      <c r="P289" s="95"/>
      <c r="R289" s="96">
        <f>'Initial Info Client Demographic'!D289</f>
        <v>0</v>
      </c>
      <c r="T289" s="33">
        <f>'Initial Info Client Demographic'!E289</f>
        <v>0</v>
      </c>
      <c r="U289" s="34">
        <f>'Initial Info Client Demographic'!F289</f>
        <v>0</v>
      </c>
      <c r="V289" s="35">
        <f>'Initial Info Client Demographic'!G289</f>
        <v>0</v>
      </c>
      <c r="W289" s="33">
        <f>'Initial Info Client Demographic'!H289</f>
        <v>0</v>
      </c>
      <c r="X289" s="34">
        <f>'Initial Info Client Demographic'!I289</f>
        <v>0</v>
      </c>
      <c r="Y289" s="35">
        <f>'Initial Info Client Demographic'!E289</f>
        <v>0</v>
      </c>
      <c r="Z289" s="35">
        <f>'Initial Info Client Demographic'!F289</f>
        <v>0</v>
      </c>
      <c r="AA289" s="35">
        <f>'Initial Info Client Demographic'!G289</f>
        <v>0</v>
      </c>
      <c r="AB289" s="35">
        <f>'Initial Info Client Demographic'!H289</f>
        <v>0</v>
      </c>
      <c r="AC289" s="35">
        <f>'Initial Info Client Demographic'!I289</f>
        <v>0</v>
      </c>
      <c r="AD289" s="35">
        <f>'Initial Info Client Demographic'!J289</f>
        <v>0</v>
      </c>
    </row>
    <row r="290" spans="1:30" ht="49.5" customHeight="1">
      <c r="A290" s="29">
        <f t="shared" si="4"/>
        <v>277</v>
      </c>
      <c r="B290" s="82">
        <f>'Initial Info Client Demographic'!B290</f>
        <v>0</v>
      </c>
      <c r="C290" s="83">
        <f>'Initial Info Client Demographic'!C290</f>
        <v>0</v>
      </c>
      <c r="D290" s="84"/>
      <c r="E290" s="85"/>
      <c r="F290" s="86"/>
      <c r="G290" s="87"/>
      <c r="H290" s="88"/>
      <c r="I290" s="89"/>
      <c r="J290" s="90"/>
      <c r="K290" s="91"/>
      <c r="L290" s="92"/>
      <c r="M290" s="93">
        <f t="shared" si="5"/>
        <v>0</v>
      </c>
      <c r="N290" s="109"/>
      <c r="O290" s="94">
        <f t="shared" si="6"/>
        <v>0</v>
      </c>
      <c r="P290" s="95"/>
      <c r="R290" s="96">
        <f>'Initial Info Client Demographic'!D290</f>
        <v>0</v>
      </c>
      <c r="T290" s="33">
        <f>'Initial Info Client Demographic'!E290</f>
        <v>0</v>
      </c>
      <c r="U290" s="34">
        <f>'Initial Info Client Demographic'!F290</f>
        <v>0</v>
      </c>
      <c r="V290" s="35">
        <f>'Initial Info Client Demographic'!G290</f>
        <v>0</v>
      </c>
      <c r="W290" s="33">
        <f>'Initial Info Client Demographic'!H290</f>
        <v>0</v>
      </c>
      <c r="X290" s="34">
        <f>'Initial Info Client Demographic'!I290</f>
        <v>0</v>
      </c>
      <c r="Y290" s="35">
        <f>'Initial Info Client Demographic'!E290</f>
        <v>0</v>
      </c>
      <c r="Z290" s="35">
        <f>'Initial Info Client Demographic'!F290</f>
        <v>0</v>
      </c>
      <c r="AA290" s="35">
        <f>'Initial Info Client Demographic'!G290</f>
        <v>0</v>
      </c>
      <c r="AB290" s="35">
        <f>'Initial Info Client Demographic'!H290</f>
        <v>0</v>
      </c>
      <c r="AC290" s="35">
        <f>'Initial Info Client Demographic'!I290</f>
        <v>0</v>
      </c>
      <c r="AD290" s="35">
        <f>'Initial Info Client Demographic'!J290</f>
        <v>0</v>
      </c>
    </row>
    <row r="291" spans="1:30" ht="49.5" customHeight="1">
      <c r="A291" s="29">
        <f t="shared" si="4"/>
        <v>278</v>
      </c>
      <c r="B291" s="97">
        <f>'Initial Info Client Demographic'!B291</f>
        <v>0</v>
      </c>
      <c r="C291" s="98">
        <f>'Initial Info Client Demographic'!C291</f>
        <v>0</v>
      </c>
      <c r="D291" s="99"/>
      <c r="E291" s="100"/>
      <c r="F291" s="101"/>
      <c r="G291" s="87"/>
      <c r="H291" s="88"/>
      <c r="I291" s="102"/>
      <c r="J291" s="103"/>
      <c r="K291" s="104"/>
      <c r="L291" s="105"/>
      <c r="M291" s="93">
        <f t="shared" si="5"/>
        <v>0</v>
      </c>
      <c r="N291" s="110"/>
      <c r="O291" s="106">
        <f t="shared" si="6"/>
        <v>0</v>
      </c>
      <c r="P291" s="95"/>
      <c r="R291" s="96">
        <f>'Initial Info Client Demographic'!D291</f>
        <v>0</v>
      </c>
      <c r="T291" s="33">
        <f>'Initial Info Client Demographic'!E291</f>
        <v>0</v>
      </c>
      <c r="U291" s="34">
        <f>'Initial Info Client Demographic'!F291</f>
        <v>0</v>
      </c>
      <c r="V291" s="35">
        <f>'Initial Info Client Demographic'!G291</f>
        <v>0</v>
      </c>
      <c r="W291" s="33">
        <f>'Initial Info Client Demographic'!H291</f>
        <v>0</v>
      </c>
      <c r="X291" s="34">
        <f>'Initial Info Client Demographic'!I291</f>
        <v>0</v>
      </c>
      <c r="Y291" s="35">
        <f>'Initial Info Client Demographic'!E291</f>
        <v>0</v>
      </c>
      <c r="Z291" s="35">
        <f>'Initial Info Client Demographic'!F291</f>
        <v>0</v>
      </c>
      <c r="AA291" s="35">
        <f>'Initial Info Client Demographic'!G291</f>
        <v>0</v>
      </c>
      <c r="AB291" s="35">
        <f>'Initial Info Client Demographic'!H291</f>
        <v>0</v>
      </c>
      <c r="AC291" s="35">
        <f>'Initial Info Client Demographic'!I291</f>
        <v>0</v>
      </c>
      <c r="AD291" s="35">
        <f>'Initial Info Client Demographic'!J291</f>
        <v>0</v>
      </c>
    </row>
    <row r="292" spans="1:30" ht="49.5" customHeight="1">
      <c r="A292" s="29">
        <f t="shared" si="4"/>
        <v>279</v>
      </c>
      <c r="B292" s="82">
        <f>'Initial Info Client Demographic'!B292</f>
        <v>0</v>
      </c>
      <c r="C292" s="83">
        <f>'Initial Info Client Demographic'!C292</f>
        <v>0</v>
      </c>
      <c r="D292" s="84"/>
      <c r="E292" s="85"/>
      <c r="F292" s="86"/>
      <c r="G292" s="87"/>
      <c r="H292" s="88"/>
      <c r="I292" s="89"/>
      <c r="J292" s="90"/>
      <c r="K292" s="91"/>
      <c r="L292" s="92"/>
      <c r="M292" s="93">
        <f t="shared" si="5"/>
        <v>0</v>
      </c>
      <c r="N292" s="109"/>
      <c r="O292" s="94">
        <f t="shared" si="6"/>
        <v>0</v>
      </c>
      <c r="P292" s="95"/>
      <c r="R292" s="96">
        <f>'Initial Info Client Demographic'!D292</f>
        <v>0</v>
      </c>
      <c r="T292" s="33">
        <f>'Initial Info Client Demographic'!E292</f>
        <v>0</v>
      </c>
      <c r="U292" s="34">
        <f>'Initial Info Client Demographic'!F292</f>
        <v>0</v>
      </c>
      <c r="V292" s="35">
        <f>'Initial Info Client Demographic'!G292</f>
        <v>0</v>
      </c>
      <c r="W292" s="33">
        <f>'Initial Info Client Demographic'!H292</f>
        <v>0</v>
      </c>
      <c r="X292" s="34">
        <f>'Initial Info Client Demographic'!I292</f>
        <v>0</v>
      </c>
      <c r="Y292" s="35">
        <f>'Initial Info Client Demographic'!E292</f>
        <v>0</v>
      </c>
      <c r="Z292" s="35">
        <f>'Initial Info Client Demographic'!F292</f>
        <v>0</v>
      </c>
      <c r="AA292" s="35">
        <f>'Initial Info Client Demographic'!G292</f>
        <v>0</v>
      </c>
      <c r="AB292" s="35">
        <f>'Initial Info Client Demographic'!H292</f>
        <v>0</v>
      </c>
      <c r="AC292" s="35">
        <f>'Initial Info Client Demographic'!I292</f>
        <v>0</v>
      </c>
      <c r="AD292" s="35">
        <f>'Initial Info Client Demographic'!J292</f>
        <v>0</v>
      </c>
    </row>
    <row r="293" spans="1:30" ht="49.5" customHeight="1">
      <c r="A293" s="29">
        <f t="shared" si="4"/>
        <v>280</v>
      </c>
      <c r="B293" s="97">
        <f>'Initial Info Client Demographic'!B293</f>
        <v>0</v>
      </c>
      <c r="C293" s="98">
        <f>'Initial Info Client Demographic'!C293</f>
        <v>0</v>
      </c>
      <c r="D293" s="99"/>
      <c r="E293" s="100"/>
      <c r="F293" s="101"/>
      <c r="G293" s="87"/>
      <c r="H293" s="88"/>
      <c r="I293" s="102"/>
      <c r="J293" s="103"/>
      <c r="K293" s="104"/>
      <c r="L293" s="105"/>
      <c r="M293" s="93">
        <f t="shared" si="5"/>
        <v>0</v>
      </c>
      <c r="N293" s="110"/>
      <c r="O293" s="106">
        <f t="shared" si="6"/>
        <v>0</v>
      </c>
      <c r="P293" s="95"/>
      <c r="R293" s="96">
        <f>'Initial Info Client Demographic'!D293</f>
        <v>0</v>
      </c>
      <c r="T293" s="33">
        <f>'Initial Info Client Demographic'!E293</f>
        <v>0</v>
      </c>
      <c r="U293" s="34">
        <f>'Initial Info Client Demographic'!F293</f>
        <v>0</v>
      </c>
      <c r="V293" s="35">
        <f>'Initial Info Client Demographic'!G293</f>
        <v>0</v>
      </c>
      <c r="W293" s="33">
        <f>'Initial Info Client Demographic'!H293</f>
        <v>0</v>
      </c>
      <c r="X293" s="34">
        <f>'Initial Info Client Demographic'!I293</f>
        <v>0</v>
      </c>
      <c r="Y293" s="35">
        <f>'Initial Info Client Demographic'!E293</f>
        <v>0</v>
      </c>
      <c r="Z293" s="35">
        <f>'Initial Info Client Demographic'!F293</f>
        <v>0</v>
      </c>
      <c r="AA293" s="35">
        <f>'Initial Info Client Demographic'!G293</f>
        <v>0</v>
      </c>
      <c r="AB293" s="35">
        <f>'Initial Info Client Demographic'!H293</f>
        <v>0</v>
      </c>
      <c r="AC293" s="35">
        <f>'Initial Info Client Demographic'!I293</f>
        <v>0</v>
      </c>
      <c r="AD293" s="35">
        <f>'Initial Info Client Demographic'!J293</f>
        <v>0</v>
      </c>
    </row>
    <row r="294" spans="1:30" ht="49.5" customHeight="1">
      <c r="A294" s="29">
        <f t="shared" si="4"/>
        <v>281</v>
      </c>
      <c r="B294" s="82">
        <f>'Initial Info Client Demographic'!B294</f>
        <v>0</v>
      </c>
      <c r="C294" s="83">
        <f>'Initial Info Client Demographic'!C294</f>
        <v>0</v>
      </c>
      <c r="D294" s="84"/>
      <c r="E294" s="85"/>
      <c r="F294" s="86"/>
      <c r="G294" s="87"/>
      <c r="H294" s="88"/>
      <c r="I294" s="89"/>
      <c r="J294" s="90"/>
      <c r="K294" s="91"/>
      <c r="L294" s="92"/>
      <c r="M294" s="93">
        <f t="shared" si="5"/>
        <v>0</v>
      </c>
      <c r="N294" s="109"/>
      <c r="O294" s="94">
        <f t="shared" si="6"/>
        <v>0</v>
      </c>
      <c r="P294" s="95"/>
      <c r="R294" s="96">
        <f>'Initial Info Client Demographic'!D294</f>
        <v>0</v>
      </c>
      <c r="T294" s="33">
        <f>'Initial Info Client Demographic'!E294</f>
        <v>0</v>
      </c>
      <c r="U294" s="34">
        <f>'Initial Info Client Demographic'!F294</f>
        <v>0</v>
      </c>
      <c r="V294" s="35">
        <f>'Initial Info Client Demographic'!G294</f>
        <v>0</v>
      </c>
      <c r="W294" s="33">
        <f>'Initial Info Client Demographic'!H294</f>
        <v>0</v>
      </c>
      <c r="X294" s="34">
        <f>'Initial Info Client Demographic'!I294</f>
        <v>0</v>
      </c>
      <c r="Y294" s="35">
        <f>'Initial Info Client Demographic'!E294</f>
        <v>0</v>
      </c>
      <c r="Z294" s="35">
        <f>'Initial Info Client Demographic'!F294</f>
        <v>0</v>
      </c>
      <c r="AA294" s="35">
        <f>'Initial Info Client Demographic'!G294</f>
        <v>0</v>
      </c>
      <c r="AB294" s="35">
        <f>'Initial Info Client Demographic'!H294</f>
        <v>0</v>
      </c>
      <c r="AC294" s="35">
        <f>'Initial Info Client Demographic'!I294</f>
        <v>0</v>
      </c>
      <c r="AD294" s="35">
        <f>'Initial Info Client Demographic'!J294</f>
        <v>0</v>
      </c>
    </row>
    <row r="295" spans="1:30" ht="49.5" customHeight="1">
      <c r="A295" s="29">
        <f t="shared" si="4"/>
        <v>282</v>
      </c>
      <c r="B295" s="97">
        <f>'Initial Info Client Demographic'!B295</f>
        <v>0</v>
      </c>
      <c r="C295" s="98">
        <f>'Initial Info Client Demographic'!C295</f>
        <v>0</v>
      </c>
      <c r="D295" s="99"/>
      <c r="E295" s="100"/>
      <c r="F295" s="101"/>
      <c r="G295" s="87"/>
      <c r="H295" s="88"/>
      <c r="I295" s="102"/>
      <c r="J295" s="103"/>
      <c r="K295" s="104"/>
      <c r="L295" s="105"/>
      <c r="M295" s="93">
        <f t="shared" si="5"/>
        <v>0</v>
      </c>
      <c r="N295" s="110"/>
      <c r="O295" s="106">
        <f t="shared" si="6"/>
        <v>0</v>
      </c>
      <c r="P295" s="95"/>
      <c r="R295" s="96">
        <f>'Initial Info Client Demographic'!D295</f>
        <v>0</v>
      </c>
      <c r="T295" s="33">
        <f>'Initial Info Client Demographic'!E295</f>
        <v>0</v>
      </c>
      <c r="U295" s="34">
        <f>'Initial Info Client Demographic'!F295</f>
        <v>0</v>
      </c>
      <c r="V295" s="35">
        <f>'Initial Info Client Demographic'!G295</f>
        <v>0</v>
      </c>
      <c r="W295" s="33">
        <f>'Initial Info Client Demographic'!H295</f>
        <v>0</v>
      </c>
      <c r="X295" s="34">
        <f>'Initial Info Client Demographic'!I295</f>
        <v>0</v>
      </c>
      <c r="Y295" s="35">
        <f>'Initial Info Client Demographic'!E295</f>
        <v>0</v>
      </c>
      <c r="Z295" s="35">
        <f>'Initial Info Client Demographic'!F295</f>
        <v>0</v>
      </c>
      <c r="AA295" s="35">
        <f>'Initial Info Client Demographic'!G295</f>
        <v>0</v>
      </c>
      <c r="AB295" s="35">
        <f>'Initial Info Client Demographic'!H295</f>
        <v>0</v>
      </c>
      <c r="AC295" s="35">
        <f>'Initial Info Client Demographic'!I295</f>
        <v>0</v>
      </c>
      <c r="AD295" s="35">
        <f>'Initial Info Client Demographic'!J295</f>
        <v>0</v>
      </c>
    </row>
    <row r="296" spans="1:30" ht="49.5" customHeight="1">
      <c r="A296" s="29">
        <f t="shared" si="4"/>
        <v>283</v>
      </c>
      <c r="B296" s="82">
        <f>'Initial Info Client Demographic'!B296</f>
        <v>0</v>
      </c>
      <c r="C296" s="83">
        <f>'Initial Info Client Demographic'!C296</f>
        <v>0</v>
      </c>
      <c r="D296" s="84"/>
      <c r="E296" s="85"/>
      <c r="F296" s="86"/>
      <c r="G296" s="87"/>
      <c r="H296" s="88"/>
      <c r="I296" s="89"/>
      <c r="J296" s="90"/>
      <c r="K296" s="91"/>
      <c r="L296" s="92"/>
      <c r="M296" s="93">
        <f t="shared" si="5"/>
        <v>0</v>
      </c>
      <c r="N296" s="109"/>
      <c r="O296" s="94">
        <f t="shared" si="6"/>
        <v>0</v>
      </c>
      <c r="P296" s="95"/>
      <c r="R296" s="96">
        <f>'Initial Info Client Demographic'!D296</f>
        <v>0</v>
      </c>
      <c r="T296" s="33">
        <f>'Initial Info Client Demographic'!E296</f>
        <v>0</v>
      </c>
      <c r="U296" s="34">
        <f>'Initial Info Client Demographic'!F296</f>
        <v>0</v>
      </c>
      <c r="V296" s="35">
        <f>'Initial Info Client Demographic'!G296</f>
        <v>0</v>
      </c>
      <c r="W296" s="33">
        <f>'Initial Info Client Demographic'!H296</f>
        <v>0</v>
      </c>
      <c r="X296" s="34">
        <f>'Initial Info Client Demographic'!I296</f>
        <v>0</v>
      </c>
      <c r="Y296" s="35">
        <f>'Initial Info Client Demographic'!E296</f>
        <v>0</v>
      </c>
      <c r="Z296" s="35">
        <f>'Initial Info Client Demographic'!F296</f>
        <v>0</v>
      </c>
      <c r="AA296" s="35">
        <f>'Initial Info Client Demographic'!G296</f>
        <v>0</v>
      </c>
      <c r="AB296" s="35">
        <f>'Initial Info Client Demographic'!H296</f>
        <v>0</v>
      </c>
      <c r="AC296" s="35">
        <f>'Initial Info Client Demographic'!I296</f>
        <v>0</v>
      </c>
      <c r="AD296" s="35">
        <f>'Initial Info Client Demographic'!J296</f>
        <v>0</v>
      </c>
    </row>
    <row r="297" spans="1:30" ht="49.5" customHeight="1">
      <c r="A297" s="29">
        <f t="shared" si="4"/>
        <v>284</v>
      </c>
      <c r="B297" s="97">
        <f>'Initial Info Client Demographic'!B297</f>
        <v>0</v>
      </c>
      <c r="C297" s="98">
        <f>'Initial Info Client Demographic'!C297</f>
        <v>0</v>
      </c>
      <c r="D297" s="99"/>
      <c r="E297" s="100"/>
      <c r="F297" s="101"/>
      <c r="G297" s="87"/>
      <c r="H297" s="88"/>
      <c r="I297" s="102"/>
      <c r="J297" s="103"/>
      <c r="K297" s="104"/>
      <c r="L297" s="105"/>
      <c r="M297" s="93">
        <f t="shared" si="5"/>
        <v>0</v>
      </c>
      <c r="N297" s="110"/>
      <c r="O297" s="106">
        <f t="shared" si="6"/>
        <v>0</v>
      </c>
      <c r="P297" s="95"/>
      <c r="R297" s="96">
        <f>'Initial Info Client Demographic'!D297</f>
        <v>0</v>
      </c>
      <c r="T297" s="33">
        <f>'Initial Info Client Demographic'!E297</f>
        <v>0</v>
      </c>
      <c r="U297" s="34">
        <f>'Initial Info Client Demographic'!F297</f>
        <v>0</v>
      </c>
      <c r="V297" s="35">
        <f>'Initial Info Client Demographic'!G297</f>
        <v>0</v>
      </c>
      <c r="W297" s="33">
        <f>'Initial Info Client Demographic'!H297</f>
        <v>0</v>
      </c>
      <c r="X297" s="34">
        <f>'Initial Info Client Demographic'!I297</f>
        <v>0</v>
      </c>
      <c r="Y297" s="35">
        <f>'Initial Info Client Demographic'!E297</f>
        <v>0</v>
      </c>
      <c r="Z297" s="35">
        <f>'Initial Info Client Demographic'!F297</f>
        <v>0</v>
      </c>
      <c r="AA297" s="35">
        <f>'Initial Info Client Demographic'!G297</f>
        <v>0</v>
      </c>
      <c r="AB297" s="35">
        <f>'Initial Info Client Demographic'!H297</f>
        <v>0</v>
      </c>
      <c r="AC297" s="35">
        <f>'Initial Info Client Demographic'!I297</f>
        <v>0</v>
      </c>
      <c r="AD297" s="35">
        <f>'Initial Info Client Demographic'!J297</f>
        <v>0</v>
      </c>
    </row>
    <row r="298" spans="1:30" ht="49.5" customHeight="1">
      <c r="A298" s="29">
        <f t="shared" si="4"/>
        <v>285</v>
      </c>
      <c r="B298" s="82">
        <f>'Initial Info Client Demographic'!B298</f>
        <v>0</v>
      </c>
      <c r="C298" s="83">
        <f>'Initial Info Client Demographic'!C298</f>
        <v>0</v>
      </c>
      <c r="D298" s="84"/>
      <c r="E298" s="85"/>
      <c r="F298" s="86"/>
      <c r="G298" s="87"/>
      <c r="H298" s="88"/>
      <c r="I298" s="89"/>
      <c r="J298" s="90"/>
      <c r="K298" s="91"/>
      <c r="L298" s="92"/>
      <c r="M298" s="93">
        <f t="shared" si="5"/>
        <v>0</v>
      </c>
      <c r="N298" s="109"/>
      <c r="O298" s="94">
        <f t="shared" si="6"/>
        <v>0</v>
      </c>
      <c r="P298" s="95"/>
      <c r="R298" s="96">
        <f>'Initial Info Client Demographic'!D298</f>
        <v>0</v>
      </c>
      <c r="T298" s="33">
        <f>'Initial Info Client Demographic'!E298</f>
        <v>0</v>
      </c>
      <c r="U298" s="34">
        <f>'Initial Info Client Demographic'!F298</f>
        <v>0</v>
      </c>
      <c r="V298" s="35">
        <f>'Initial Info Client Demographic'!G298</f>
        <v>0</v>
      </c>
      <c r="W298" s="33">
        <f>'Initial Info Client Demographic'!H298</f>
        <v>0</v>
      </c>
      <c r="X298" s="34">
        <f>'Initial Info Client Demographic'!I298</f>
        <v>0</v>
      </c>
      <c r="Y298" s="35">
        <f>'Initial Info Client Demographic'!E298</f>
        <v>0</v>
      </c>
      <c r="Z298" s="35">
        <f>'Initial Info Client Demographic'!F298</f>
        <v>0</v>
      </c>
      <c r="AA298" s="35">
        <f>'Initial Info Client Demographic'!G298</f>
        <v>0</v>
      </c>
      <c r="AB298" s="35">
        <f>'Initial Info Client Demographic'!H298</f>
        <v>0</v>
      </c>
      <c r="AC298" s="35">
        <f>'Initial Info Client Demographic'!I298</f>
        <v>0</v>
      </c>
      <c r="AD298" s="35">
        <f>'Initial Info Client Demographic'!J298</f>
        <v>0</v>
      </c>
    </row>
    <row r="299" spans="1:30" ht="49.5" customHeight="1">
      <c r="A299" s="29">
        <f t="shared" si="4"/>
        <v>286</v>
      </c>
      <c r="B299" s="97">
        <f>'Initial Info Client Demographic'!B299</f>
        <v>0</v>
      </c>
      <c r="C299" s="98">
        <f>'Initial Info Client Demographic'!C299</f>
        <v>0</v>
      </c>
      <c r="D299" s="99"/>
      <c r="E299" s="100"/>
      <c r="F299" s="101"/>
      <c r="G299" s="87"/>
      <c r="H299" s="88"/>
      <c r="I299" s="102"/>
      <c r="J299" s="103"/>
      <c r="K299" s="104"/>
      <c r="L299" s="105"/>
      <c r="M299" s="93">
        <f t="shared" si="5"/>
        <v>0</v>
      </c>
      <c r="N299" s="110"/>
      <c r="O299" s="106">
        <f t="shared" si="6"/>
        <v>0</v>
      </c>
      <c r="P299" s="95"/>
      <c r="R299" s="96">
        <f>'Initial Info Client Demographic'!D299</f>
        <v>0</v>
      </c>
      <c r="T299" s="33">
        <f>'Initial Info Client Demographic'!E299</f>
        <v>0</v>
      </c>
      <c r="U299" s="34">
        <f>'Initial Info Client Demographic'!F299</f>
        <v>0</v>
      </c>
      <c r="V299" s="35">
        <f>'Initial Info Client Demographic'!G299</f>
        <v>0</v>
      </c>
      <c r="W299" s="33">
        <f>'Initial Info Client Demographic'!H299</f>
        <v>0</v>
      </c>
      <c r="X299" s="34">
        <f>'Initial Info Client Demographic'!I299</f>
        <v>0</v>
      </c>
      <c r="Y299" s="35">
        <f>'Initial Info Client Demographic'!E299</f>
        <v>0</v>
      </c>
      <c r="Z299" s="35">
        <f>'Initial Info Client Demographic'!F299</f>
        <v>0</v>
      </c>
      <c r="AA299" s="35">
        <f>'Initial Info Client Demographic'!G299</f>
        <v>0</v>
      </c>
      <c r="AB299" s="35">
        <f>'Initial Info Client Demographic'!H299</f>
        <v>0</v>
      </c>
      <c r="AC299" s="35">
        <f>'Initial Info Client Demographic'!I299</f>
        <v>0</v>
      </c>
      <c r="AD299" s="35">
        <f>'Initial Info Client Demographic'!J299</f>
        <v>0</v>
      </c>
    </row>
    <row r="300" spans="1:30" ht="49.5" customHeight="1">
      <c r="A300" s="29">
        <f t="shared" si="4"/>
        <v>287</v>
      </c>
      <c r="B300" s="82">
        <f>'Initial Info Client Demographic'!B300</f>
        <v>0</v>
      </c>
      <c r="C300" s="83">
        <f>'Initial Info Client Demographic'!C300</f>
        <v>0</v>
      </c>
      <c r="D300" s="84"/>
      <c r="E300" s="85"/>
      <c r="F300" s="86"/>
      <c r="G300" s="87"/>
      <c r="H300" s="88"/>
      <c r="I300" s="89"/>
      <c r="J300" s="90"/>
      <c r="K300" s="91"/>
      <c r="L300" s="92"/>
      <c r="M300" s="93">
        <f t="shared" si="5"/>
        <v>0</v>
      </c>
      <c r="N300" s="109"/>
      <c r="O300" s="94">
        <f t="shared" si="6"/>
        <v>0</v>
      </c>
      <c r="P300" s="95"/>
      <c r="R300" s="96">
        <f>'Initial Info Client Demographic'!D300</f>
        <v>0</v>
      </c>
      <c r="T300" s="33">
        <f>'Initial Info Client Demographic'!E300</f>
        <v>0</v>
      </c>
      <c r="U300" s="34">
        <f>'Initial Info Client Demographic'!F300</f>
        <v>0</v>
      </c>
      <c r="V300" s="35">
        <f>'Initial Info Client Demographic'!G300</f>
        <v>0</v>
      </c>
      <c r="W300" s="33">
        <f>'Initial Info Client Demographic'!H300</f>
        <v>0</v>
      </c>
      <c r="X300" s="34">
        <f>'Initial Info Client Demographic'!I300</f>
        <v>0</v>
      </c>
      <c r="Y300" s="35">
        <f>'Initial Info Client Demographic'!E300</f>
        <v>0</v>
      </c>
      <c r="Z300" s="35">
        <f>'Initial Info Client Demographic'!F300</f>
        <v>0</v>
      </c>
      <c r="AA300" s="35">
        <f>'Initial Info Client Demographic'!G300</f>
        <v>0</v>
      </c>
      <c r="AB300" s="35">
        <f>'Initial Info Client Demographic'!H300</f>
        <v>0</v>
      </c>
      <c r="AC300" s="35">
        <f>'Initial Info Client Demographic'!I300</f>
        <v>0</v>
      </c>
      <c r="AD300" s="35">
        <f>'Initial Info Client Demographic'!J300</f>
        <v>0</v>
      </c>
    </row>
    <row r="301" spans="1:30" ht="49.5" customHeight="1">
      <c r="A301" s="29">
        <f t="shared" si="4"/>
        <v>288</v>
      </c>
      <c r="B301" s="97">
        <f>'Initial Info Client Demographic'!B301</f>
        <v>0</v>
      </c>
      <c r="C301" s="98">
        <f>'Initial Info Client Demographic'!C301</f>
        <v>0</v>
      </c>
      <c r="D301" s="99"/>
      <c r="E301" s="100"/>
      <c r="F301" s="101"/>
      <c r="G301" s="87"/>
      <c r="H301" s="88"/>
      <c r="I301" s="102"/>
      <c r="J301" s="103"/>
      <c r="K301" s="104"/>
      <c r="L301" s="105"/>
      <c r="M301" s="93">
        <f t="shared" si="5"/>
        <v>0</v>
      </c>
      <c r="N301" s="110"/>
      <c r="O301" s="106">
        <f t="shared" si="6"/>
        <v>0</v>
      </c>
      <c r="P301" s="95"/>
      <c r="R301" s="96">
        <f>'Initial Info Client Demographic'!D301</f>
        <v>0</v>
      </c>
      <c r="T301" s="33">
        <f>'Initial Info Client Demographic'!E301</f>
        <v>0</v>
      </c>
      <c r="U301" s="34">
        <f>'Initial Info Client Demographic'!F301</f>
        <v>0</v>
      </c>
      <c r="V301" s="35">
        <f>'Initial Info Client Demographic'!G301</f>
        <v>0</v>
      </c>
      <c r="W301" s="33">
        <f>'Initial Info Client Demographic'!H301</f>
        <v>0</v>
      </c>
      <c r="X301" s="34">
        <f>'Initial Info Client Demographic'!I301</f>
        <v>0</v>
      </c>
      <c r="Y301" s="35">
        <f>'Initial Info Client Demographic'!E301</f>
        <v>0</v>
      </c>
      <c r="Z301" s="35">
        <f>'Initial Info Client Demographic'!F301</f>
        <v>0</v>
      </c>
      <c r="AA301" s="35">
        <f>'Initial Info Client Demographic'!G301</f>
        <v>0</v>
      </c>
      <c r="AB301" s="35">
        <f>'Initial Info Client Demographic'!H301</f>
        <v>0</v>
      </c>
      <c r="AC301" s="35">
        <f>'Initial Info Client Demographic'!I301</f>
        <v>0</v>
      </c>
      <c r="AD301" s="35">
        <f>'Initial Info Client Demographic'!J301</f>
        <v>0</v>
      </c>
    </row>
    <row r="302" spans="1:30" ht="49.5" customHeight="1">
      <c r="A302" s="29">
        <f t="shared" si="4"/>
        <v>289</v>
      </c>
      <c r="B302" s="82">
        <f>'Initial Info Client Demographic'!B302</f>
        <v>0</v>
      </c>
      <c r="C302" s="83">
        <f>'Initial Info Client Demographic'!C302</f>
        <v>0</v>
      </c>
      <c r="D302" s="84"/>
      <c r="E302" s="85"/>
      <c r="F302" s="86"/>
      <c r="G302" s="87"/>
      <c r="H302" s="88"/>
      <c r="I302" s="89"/>
      <c r="J302" s="90"/>
      <c r="K302" s="91"/>
      <c r="L302" s="92"/>
      <c r="M302" s="93">
        <f t="shared" si="5"/>
        <v>0</v>
      </c>
      <c r="N302" s="109"/>
      <c r="O302" s="94">
        <f t="shared" si="6"/>
        <v>0</v>
      </c>
      <c r="P302" s="95"/>
      <c r="R302" s="96">
        <f>'Initial Info Client Demographic'!D302</f>
        <v>0</v>
      </c>
      <c r="T302" s="33">
        <f>'Initial Info Client Demographic'!E302</f>
        <v>0</v>
      </c>
      <c r="U302" s="34">
        <f>'Initial Info Client Demographic'!F302</f>
        <v>0</v>
      </c>
      <c r="V302" s="35">
        <f>'Initial Info Client Demographic'!G302</f>
        <v>0</v>
      </c>
      <c r="W302" s="33">
        <f>'Initial Info Client Demographic'!H302</f>
        <v>0</v>
      </c>
      <c r="X302" s="34">
        <f>'Initial Info Client Demographic'!I302</f>
        <v>0</v>
      </c>
      <c r="Y302" s="35">
        <f>'Initial Info Client Demographic'!E302</f>
        <v>0</v>
      </c>
      <c r="Z302" s="35">
        <f>'Initial Info Client Demographic'!F302</f>
        <v>0</v>
      </c>
      <c r="AA302" s="35">
        <f>'Initial Info Client Demographic'!G302</f>
        <v>0</v>
      </c>
      <c r="AB302" s="35">
        <f>'Initial Info Client Demographic'!H302</f>
        <v>0</v>
      </c>
      <c r="AC302" s="35">
        <f>'Initial Info Client Demographic'!I302</f>
        <v>0</v>
      </c>
      <c r="AD302" s="35">
        <f>'Initial Info Client Demographic'!J302</f>
        <v>0</v>
      </c>
    </row>
    <row r="303" spans="1:30" ht="49.5" customHeight="1">
      <c r="A303" s="29">
        <f t="shared" si="4"/>
        <v>290</v>
      </c>
      <c r="B303" s="97">
        <f>'Initial Info Client Demographic'!B303</f>
        <v>0</v>
      </c>
      <c r="C303" s="98">
        <f>'Initial Info Client Demographic'!C303</f>
        <v>0</v>
      </c>
      <c r="D303" s="99"/>
      <c r="E303" s="100"/>
      <c r="F303" s="101"/>
      <c r="G303" s="87"/>
      <c r="H303" s="88"/>
      <c r="I303" s="102"/>
      <c r="J303" s="103"/>
      <c r="K303" s="104"/>
      <c r="L303" s="105"/>
      <c r="M303" s="93">
        <f t="shared" si="5"/>
        <v>0</v>
      </c>
      <c r="N303" s="110"/>
      <c r="O303" s="106">
        <f t="shared" si="6"/>
        <v>0</v>
      </c>
      <c r="P303" s="95"/>
      <c r="R303" s="96">
        <f>'Initial Info Client Demographic'!D303</f>
        <v>0</v>
      </c>
      <c r="T303" s="33">
        <f>'Initial Info Client Demographic'!E303</f>
        <v>0</v>
      </c>
      <c r="U303" s="34">
        <f>'Initial Info Client Demographic'!F303</f>
        <v>0</v>
      </c>
      <c r="V303" s="35">
        <f>'Initial Info Client Demographic'!G303</f>
        <v>0</v>
      </c>
      <c r="W303" s="33">
        <f>'Initial Info Client Demographic'!H303</f>
        <v>0</v>
      </c>
      <c r="X303" s="34">
        <f>'Initial Info Client Demographic'!I303</f>
        <v>0</v>
      </c>
      <c r="Y303" s="35">
        <f>'Initial Info Client Demographic'!E303</f>
        <v>0</v>
      </c>
      <c r="Z303" s="35">
        <f>'Initial Info Client Demographic'!F303</f>
        <v>0</v>
      </c>
      <c r="AA303" s="35">
        <f>'Initial Info Client Demographic'!G303</f>
        <v>0</v>
      </c>
      <c r="AB303" s="35">
        <f>'Initial Info Client Demographic'!H303</f>
        <v>0</v>
      </c>
      <c r="AC303" s="35">
        <f>'Initial Info Client Demographic'!I303</f>
        <v>0</v>
      </c>
      <c r="AD303" s="35">
        <f>'Initial Info Client Demographic'!J303</f>
        <v>0</v>
      </c>
    </row>
    <row r="304" spans="1:30" ht="49.5" customHeight="1">
      <c r="A304" s="29">
        <f t="shared" si="4"/>
        <v>291</v>
      </c>
      <c r="B304" s="82">
        <f>'Initial Info Client Demographic'!B304</f>
        <v>0</v>
      </c>
      <c r="C304" s="83">
        <f>'Initial Info Client Demographic'!C304</f>
        <v>0</v>
      </c>
      <c r="D304" s="84"/>
      <c r="E304" s="85"/>
      <c r="F304" s="86"/>
      <c r="G304" s="87"/>
      <c r="H304" s="88"/>
      <c r="I304" s="89"/>
      <c r="J304" s="90"/>
      <c r="K304" s="91"/>
      <c r="L304" s="92"/>
      <c r="M304" s="93">
        <f t="shared" si="5"/>
        <v>0</v>
      </c>
      <c r="N304" s="109"/>
      <c r="O304" s="94">
        <f t="shared" si="6"/>
        <v>0</v>
      </c>
      <c r="P304" s="95"/>
      <c r="R304" s="96">
        <f>'Initial Info Client Demographic'!D304</f>
        <v>0</v>
      </c>
      <c r="T304" s="33">
        <f>'Initial Info Client Demographic'!E304</f>
        <v>0</v>
      </c>
      <c r="U304" s="34">
        <f>'Initial Info Client Demographic'!F304</f>
        <v>0</v>
      </c>
      <c r="V304" s="35">
        <f>'Initial Info Client Demographic'!G304</f>
        <v>0</v>
      </c>
      <c r="W304" s="33">
        <f>'Initial Info Client Demographic'!H304</f>
        <v>0</v>
      </c>
      <c r="X304" s="34">
        <f>'Initial Info Client Demographic'!I304</f>
        <v>0</v>
      </c>
      <c r="Y304" s="35">
        <f>'Initial Info Client Demographic'!E304</f>
        <v>0</v>
      </c>
      <c r="Z304" s="35">
        <f>'Initial Info Client Demographic'!F304</f>
        <v>0</v>
      </c>
      <c r="AA304" s="35">
        <f>'Initial Info Client Demographic'!G304</f>
        <v>0</v>
      </c>
      <c r="AB304" s="35">
        <f>'Initial Info Client Demographic'!H304</f>
        <v>0</v>
      </c>
      <c r="AC304" s="35">
        <f>'Initial Info Client Demographic'!I304</f>
        <v>0</v>
      </c>
      <c r="AD304" s="35">
        <f>'Initial Info Client Demographic'!J304</f>
        <v>0</v>
      </c>
    </row>
    <row r="305" spans="1:30" ht="49.5" customHeight="1">
      <c r="A305" s="29">
        <f t="shared" si="4"/>
        <v>292</v>
      </c>
      <c r="B305" s="97">
        <f>'Initial Info Client Demographic'!B305</f>
        <v>0</v>
      </c>
      <c r="C305" s="98">
        <f>'Initial Info Client Demographic'!C305</f>
        <v>0</v>
      </c>
      <c r="D305" s="99"/>
      <c r="E305" s="100"/>
      <c r="F305" s="101"/>
      <c r="G305" s="87"/>
      <c r="H305" s="88"/>
      <c r="I305" s="102"/>
      <c r="J305" s="103"/>
      <c r="K305" s="104"/>
      <c r="L305" s="105"/>
      <c r="M305" s="93">
        <f t="shared" si="5"/>
        <v>0</v>
      </c>
      <c r="N305" s="110"/>
      <c r="O305" s="106">
        <f t="shared" si="6"/>
        <v>0</v>
      </c>
      <c r="P305" s="95"/>
      <c r="R305" s="96">
        <f>'Initial Info Client Demographic'!D305</f>
        <v>0</v>
      </c>
      <c r="T305" s="33">
        <f>'Initial Info Client Demographic'!E305</f>
        <v>0</v>
      </c>
      <c r="U305" s="34">
        <f>'Initial Info Client Demographic'!F305</f>
        <v>0</v>
      </c>
      <c r="V305" s="35">
        <f>'Initial Info Client Demographic'!G305</f>
        <v>0</v>
      </c>
      <c r="W305" s="33">
        <f>'Initial Info Client Demographic'!H305</f>
        <v>0</v>
      </c>
      <c r="X305" s="34">
        <f>'Initial Info Client Demographic'!I305</f>
        <v>0</v>
      </c>
      <c r="Y305" s="35">
        <f>'Initial Info Client Demographic'!E305</f>
        <v>0</v>
      </c>
      <c r="Z305" s="35">
        <f>'Initial Info Client Demographic'!F305</f>
        <v>0</v>
      </c>
      <c r="AA305" s="35">
        <f>'Initial Info Client Demographic'!G305</f>
        <v>0</v>
      </c>
      <c r="AB305" s="35">
        <f>'Initial Info Client Demographic'!H305</f>
        <v>0</v>
      </c>
      <c r="AC305" s="35">
        <f>'Initial Info Client Demographic'!I305</f>
        <v>0</v>
      </c>
      <c r="AD305" s="35">
        <f>'Initial Info Client Demographic'!J305</f>
        <v>0</v>
      </c>
    </row>
    <row r="306" spans="1:30" ht="49.5" customHeight="1">
      <c r="A306" s="29">
        <f t="shared" si="4"/>
        <v>293</v>
      </c>
      <c r="B306" s="82">
        <f>'Initial Info Client Demographic'!B306</f>
        <v>0</v>
      </c>
      <c r="C306" s="83">
        <f>'Initial Info Client Demographic'!C306</f>
        <v>0</v>
      </c>
      <c r="D306" s="84"/>
      <c r="E306" s="85"/>
      <c r="F306" s="86"/>
      <c r="G306" s="87"/>
      <c r="H306" s="88"/>
      <c r="I306" s="89"/>
      <c r="J306" s="90"/>
      <c r="K306" s="91"/>
      <c r="L306" s="92"/>
      <c r="M306" s="93">
        <f t="shared" si="5"/>
        <v>0</v>
      </c>
      <c r="N306" s="109"/>
      <c r="O306" s="94">
        <f t="shared" si="6"/>
        <v>0</v>
      </c>
      <c r="P306" s="95"/>
      <c r="R306" s="96">
        <f>'Initial Info Client Demographic'!D306</f>
        <v>0</v>
      </c>
      <c r="T306" s="33">
        <f>'Initial Info Client Demographic'!E306</f>
        <v>0</v>
      </c>
      <c r="U306" s="34">
        <f>'Initial Info Client Demographic'!F306</f>
        <v>0</v>
      </c>
      <c r="V306" s="35">
        <f>'Initial Info Client Demographic'!G306</f>
        <v>0</v>
      </c>
      <c r="W306" s="33">
        <f>'Initial Info Client Demographic'!H306</f>
        <v>0</v>
      </c>
      <c r="X306" s="34">
        <f>'Initial Info Client Demographic'!I306</f>
        <v>0</v>
      </c>
      <c r="Y306" s="35">
        <f>'Initial Info Client Demographic'!E306</f>
        <v>0</v>
      </c>
      <c r="Z306" s="35">
        <f>'Initial Info Client Demographic'!F306</f>
        <v>0</v>
      </c>
      <c r="AA306" s="35">
        <f>'Initial Info Client Demographic'!G306</f>
        <v>0</v>
      </c>
      <c r="AB306" s="35">
        <f>'Initial Info Client Demographic'!H306</f>
        <v>0</v>
      </c>
      <c r="AC306" s="35">
        <f>'Initial Info Client Demographic'!I306</f>
        <v>0</v>
      </c>
      <c r="AD306" s="35">
        <f>'Initial Info Client Demographic'!J306</f>
        <v>0</v>
      </c>
    </row>
    <row r="307" spans="1:30" ht="49.5" customHeight="1">
      <c r="A307" s="29">
        <f t="shared" si="4"/>
        <v>294</v>
      </c>
      <c r="B307" s="97">
        <f>'Initial Info Client Demographic'!B307</f>
        <v>0</v>
      </c>
      <c r="C307" s="98">
        <f>'Initial Info Client Demographic'!C307</f>
        <v>0</v>
      </c>
      <c r="D307" s="99"/>
      <c r="E307" s="100"/>
      <c r="F307" s="101"/>
      <c r="G307" s="87"/>
      <c r="H307" s="88"/>
      <c r="I307" s="102"/>
      <c r="J307" s="103"/>
      <c r="K307" s="104"/>
      <c r="L307" s="105"/>
      <c r="M307" s="93">
        <f t="shared" si="5"/>
        <v>0</v>
      </c>
      <c r="N307" s="110"/>
      <c r="O307" s="106">
        <f t="shared" si="6"/>
        <v>0</v>
      </c>
      <c r="P307" s="95"/>
      <c r="R307" s="96">
        <f>'Initial Info Client Demographic'!D307</f>
        <v>0</v>
      </c>
      <c r="T307" s="33">
        <f>'Initial Info Client Demographic'!E307</f>
        <v>0</v>
      </c>
      <c r="U307" s="34">
        <f>'Initial Info Client Demographic'!F307</f>
        <v>0</v>
      </c>
      <c r="V307" s="35">
        <f>'Initial Info Client Demographic'!G307</f>
        <v>0</v>
      </c>
      <c r="W307" s="33">
        <f>'Initial Info Client Demographic'!H307</f>
        <v>0</v>
      </c>
      <c r="X307" s="34">
        <f>'Initial Info Client Demographic'!I307</f>
        <v>0</v>
      </c>
      <c r="Y307" s="35">
        <f>'Initial Info Client Demographic'!E307</f>
        <v>0</v>
      </c>
      <c r="Z307" s="35">
        <f>'Initial Info Client Demographic'!F307</f>
        <v>0</v>
      </c>
      <c r="AA307" s="35">
        <f>'Initial Info Client Demographic'!G307</f>
        <v>0</v>
      </c>
      <c r="AB307" s="35">
        <f>'Initial Info Client Demographic'!H307</f>
        <v>0</v>
      </c>
      <c r="AC307" s="35">
        <f>'Initial Info Client Demographic'!I307</f>
        <v>0</v>
      </c>
      <c r="AD307" s="35">
        <f>'Initial Info Client Demographic'!J307</f>
        <v>0</v>
      </c>
    </row>
    <row r="308" spans="1:30" ht="49.5" customHeight="1">
      <c r="A308" s="29">
        <f t="shared" si="4"/>
        <v>295</v>
      </c>
      <c r="B308" s="82">
        <f>'Initial Info Client Demographic'!B308</f>
        <v>0</v>
      </c>
      <c r="C308" s="83">
        <f>'Initial Info Client Demographic'!C308</f>
        <v>0</v>
      </c>
      <c r="D308" s="84"/>
      <c r="E308" s="85"/>
      <c r="F308" s="86"/>
      <c r="G308" s="87"/>
      <c r="H308" s="88"/>
      <c r="I308" s="89"/>
      <c r="J308" s="90"/>
      <c r="K308" s="91"/>
      <c r="L308" s="92"/>
      <c r="M308" s="93">
        <f t="shared" si="5"/>
        <v>0</v>
      </c>
      <c r="N308" s="109"/>
      <c r="O308" s="94">
        <f t="shared" si="6"/>
        <v>0</v>
      </c>
      <c r="P308" s="95"/>
      <c r="R308" s="96">
        <f>'Initial Info Client Demographic'!D308</f>
        <v>0</v>
      </c>
      <c r="T308" s="33">
        <f>'Initial Info Client Demographic'!E308</f>
        <v>0</v>
      </c>
      <c r="U308" s="34">
        <f>'Initial Info Client Demographic'!F308</f>
        <v>0</v>
      </c>
      <c r="V308" s="35">
        <f>'Initial Info Client Demographic'!G308</f>
        <v>0</v>
      </c>
      <c r="W308" s="33">
        <f>'Initial Info Client Demographic'!H308</f>
        <v>0</v>
      </c>
      <c r="X308" s="34">
        <f>'Initial Info Client Demographic'!I308</f>
        <v>0</v>
      </c>
      <c r="Y308" s="35">
        <f>'Initial Info Client Demographic'!E308</f>
        <v>0</v>
      </c>
      <c r="Z308" s="35">
        <f>'Initial Info Client Demographic'!F308</f>
        <v>0</v>
      </c>
      <c r="AA308" s="35">
        <f>'Initial Info Client Demographic'!G308</f>
        <v>0</v>
      </c>
      <c r="AB308" s="35">
        <f>'Initial Info Client Demographic'!H308</f>
        <v>0</v>
      </c>
      <c r="AC308" s="35">
        <f>'Initial Info Client Demographic'!I308</f>
        <v>0</v>
      </c>
      <c r="AD308" s="35">
        <f>'Initial Info Client Demographic'!J308</f>
        <v>0</v>
      </c>
    </row>
    <row r="309" spans="1:30" ht="49.5" customHeight="1">
      <c r="A309" s="29">
        <f t="shared" si="4"/>
        <v>296</v>
      </c>
      <c r="B309" s="97">
        <f>'Initial Info Client Demographic'!B309</f>
        <v>0</v>
      </c>
      <c r="C309" s="98">
        <f>'Initial Info Client Demographic'!C309</f>
        <v>0</v>
      </c>
      <c r="D309" s="99"/>
      <c r="E309" s="100"/>
      <c r="F309" s="101"/>
      <c r="G309" s="87"/>
      <c r="H309" s="88"/>
      <c r="I309" s="102"/>
      <c r="J309" s="103"/>
      <c r="K309" s="104"/>
      <c r="L309" s="105"/>
      <c r="M309" s="93">
        <f t="shared" si="5"/>
        <v>0</v>
      </c>
      <c r="N309" s="110"/>
      <c r="O309" s="106">
        <f t="shared" si="6"/>
        <v>0</v>
      </c>
      <c r="P309" s="95"/>
      <c r="R309" s="96">
        <f>'Initial Info Client Demographic'!D309</f>
        <v>0</v>
      </c>
      <c r="T309" s="33">
        <f>'Initial Info Client Demographic'!E309</f>
        <v>0</v>
      </c>
      <c r="U309" s="34">
        <f>'Initial Info Client Demographic'!F309</f>
        <v>0</v>
      </c>
      <c r="V309" s="35">
        <f>'Initial Info Client Demographic'!G309</f>
        <v>0</v>
      </c>
      <c r="W309" s="33">
        <f>'Initial Info Client Demographic'!H309</f>
        <v>0</v>
      </c>
      <c r="X309" s="34">
        <f>'Initial Info Client Demographic'!I309</f>
        <v>0</v>
      </c>
      <c r="Y309" s="35">
        <f>'Initial Info Client Demographic'!E309</f>
        <v>0</v>
      </c>
      <c r="Z309" s="35">
        <f>'Initial Info Client Demographic'!F309</f>
        <v>0</v>
      </c>
      <c r="AA309" s="35">
        <f>'Initial Info Client Demographic'!G309</f>
        <v>0</v>
      </c>
      <c r="AB309" s="35">
        <f>'Initial Info Client Demographic'!H309</f>
        <v>0</v>
      </c>
      <c r="AC309" s="35">
        <f>'Initial Info Client Demographic'!I309</f>
        <v>0</v>
      </c>
      <c r="AD309" s="35">
        <f>'Initial Info Client Demographic'!J309</f>
        <v>0</v>
      </c>
    </row>
    <row r="310" spans="1:30" ht="49.5" customHeight="1">
      <c r="A310" s="29">
        <f t="shared" si="4"/>
        <v>297</v>
      </c>
      <c r="B310" s="82">
        <f>'Initial Info Client Demographic'!B310</f>
        <v>0</v>
      </c>
      <c r="C310" s="83">
        <f>'Initial Info Client Demographic'!C310</f>
        <v>0</v>
      </c>
      <c r="D310" s="84"/>
      <c r="E310" s="85"/>
      <c r="F310" s="86"/>
      <c r="G310" s="87"/>
      <c r="H310" s="88"/>
      <c r="I310" s="89"/>
      <c r="J310" s="90"/>
      <c r="K310" s="91"/>
      <c r="L310" s="92"/>
      <c r="M310" s="93">
        <f t="shared" si="5"/>
        <v>0</v>
      </c>
      <c r="N310" s="109"/>
      <c r="O310" s="94">
        <f t="shared" si="6"/>
        <v>0</v>
      </c>
      <c r="P310" s="95"/>
      <c r="R310" s="96">
        <f>'Initial Info Client Demographic'!D310</f>
        <v>0</v>
      </c>
      <c r="T310" s="33">
        <f>'Initial Info Client Demographic'!E310</f>
        <v>0</v>
      </c>
      <c r="U310" s="34">
        <f>'Initial Info Client Demographic'!F310</f>
        <v>0</v>
      </c>
      <c r="V310" s="35">
        <f>'Initial Info Client Demographic'!G310</f>
        <v>0</v>
      </c>
      <c r="W310" s="33">
        <f>'Initial Info Client Demographic'!H310</f>
        <v>0</v>
      </c>
      <c r="X310" s="34">
        <f>'Initial Info Client Demographic'!I310</f>
        <v>0</v>
      </c>
      <c r="Y310" s="35">
        <f>'Initial Info Client Demographic'!E310</f>
        <v>0</v>
      </c>
      <c r="Z310" s="35">
        <f>'Initial Info Client Demographic'!F310</f>
        <v>0</v>
      </c>
      <c r="AA310" s="35">
        <f>'Initial Info Client Demographic'!G310</f>
        <v>0</v>
      </c>
      <c r="AB310" s="35">
        <f>'Initial Info Client Demographic'!H310</f>
        <v>0</v>
      </c>
      <c r="AC310" s="35">
        <f>'Initial Info Client Demographic'!I310</f>
        <v>0</v>
      </c>
      <c r="AD310" s="35">
        <f>'Initial Info Client Demographic'!J310</f>
        <v>0</v>
      </c>
    </row>
    <row r="311" spans="1:30" ht="49.5" customHeight="1">
      <c r="A311" s="29">
        <f t="shared" si="4"/>
        <v>298</v>
      </c>
      <c r="B311" s="97">
        <f>'Initial Info Client Demographic'!B311</f>
        <v>0</v>
      </c>
      <c r="C311" s="98">
        <f>'Initial Info Client Demographic'!C311</f>
        <v>0</v>
      </c>
      <c r="D311" s="99"/>
      <c r="E311" s="100"/>
      <c r="F311" s="101"/>
      <c r="G311" s="87"/>
      <c r="H311" s="88"/>
      <c r="I311" s="102"/>
      <c r="J311" s="103"/>
      <c r="K311" s="104"/>
      <c r="L311" s="105"/>
      <c r="M311" s="93">
        <f t="shared" si="5"/>
        <v>0</v>
      </c>
      <c r="N311" s="110"/>
      <c r="O311" s="106">
        <f t="shared" si="6"/>
        <v>0</v>
      </c>
      <c r="P311" s="95"/>
      <c r="R311" s="96">
        <f>'Initial Info Client Demographic'!D311</f>
        <v>0</v>
      </c>
      <c r="T311" s="33">
        <f>'Initial Info Client Demographic'!E311</f>
        <v>0</v>
      </c>
      <c r="U311" s="34">
        <f>'Initial Info Client Demographic'!F311</f>
        <v>0</v>
      </c>
      <c r="V311" s="35">
        <f>'Initial Info Client Demographic'!G311</f>
        <v>0</v>
      </c>
      <c r="W311" s="33">
        <f>'Initial Info Client Demographic'!H311</f>
        <v>0</v>
      </c>
      <c r="X311" s="34">
        <f>'Initial Info Client Demographic'!I311</f>
        <v>0</v>
      </c>
      <c r="Y311" s="35">
        <f>'Initial Info Client Demographic'!E311</f>
        <v>0</v>
      </c>
      <c r="Z311" s="35">
        <f>'Initial Info Client Demographic'!F311</f>
        <v>0</v>
      </c>
      <c r="AA311" s="35">
        <f>'Initial Info Client Demographic'!G311</f>
        <v>0</v>
      </c>
      <c r="AB311" s="35">
        <f>'Initial Info Client Demographic'!H311</f>
        <v>0</v>
      </c>
      <c r="AC311" s="35">
        <f>'Initial Info Client Demographic'!I311</f>
        <v>0</v>
      </c>
      <c r="AD311" s="35">
        <f>'Initial Info Client Demographic'!J311</f>
        <v>0</v>
      </c>
    </row>
    <row r="312" spans="1:30" ht="49.5" customHeight="1">
      <c r="A312" s="29">
        <f t="shared" si="4"/>
        <v>299</v>
      </c>
      <c r="B312" s="82">
        <f>'Initial Info Client Demographic'!B312</f>
        <v>0</v>
      </c>
      <c r="C312" s="83">
        <f>'Initial Info Client Demographic'!C312</f>
        <v>0</v>
      </c>
      <c r="D312" s="84"/>
      <c r="E312" s="85"/>
      <c r="F312" s="86"/>
      <c r="G312" s="87"/>
      <c r="H312" s="88"/>
      <c r="I312" s="89"/>
      <c r="J312" s="90"/>
      <c r="K312" s="91"/>
      <c r="L312" s="92"/>
      <c r="M312" s="93">
        <f t="shared" si="5"/>
        <v>0</v>
      </c>
      <c r="N312" s="109"/>
      <c r="O312" s="94">
        <f t="shared" si="6"/>
        <v>0</v>
      </c>
      <c r="P312" s="95"/>
      <c r="R312" s="96">
        <f>'Initial Info Client Demographic'!D312</f>
        <v>0</v>
      </c>
      <c r="T312" s="33">
        <f>'Initial Info Client Demographic'!E312</f>
        <v>0</v>
      </c>
      <c r="U312" s="34">
        <f>'Initial Info Client Demographic'!F312</f>
        <v>0</v>
      </c>
      <c r="V312" s="35">
        <f>'Initial Info Client Demographic'!G312</f>
        <v>0</v>
      </c>
      <c r="W312" s="33">
        <f>'Initial Info Client Demographic'!H312</f>
        <v>0</v>
      </c>
      <c r="X312" s="34">
        <f>'Initial Info Client Demographic'!I312</f>
        <v>0</v>
      </c>
      <c r="Y312" s="35">
        <f>'Initial Info Client Demographic'!E312</f>
        <v>0</v>
      </c>
      <c r="Z312" s="35">
        <f>'Initial Info Client Demographic'!F312</f>
        <v>0</v>
      </c>
      <c r="AA312" s="35">
        <f>'Initial Info Client Demographic'!G312</f>
        <v>0</v>
      </c>
      <c r="AB312" s="35">
        <f>'Initial Info Client Demographic'!H312</f>
        <v>0</v>
      </c>
      <c r="AC312" s="35">
        <f>'Initial Info Client Demographic'!I312</f>
        <v>0</v>
      </c>
      <c r="AD312" s="35">
        <f>'Initial Info Client Demographic'!J312</f>
        <v>0</v>
      </c>
    </row>
    <row r="313" spans="1:30" ht="49.5" customHeight="1">
      <c r="A313" s="29">
        <f t="shared" si="4"/>
        <v>300</v>
      </c>
      <c r="B313" s="97">
        <f>'Initial Info Client Demographic'!B313</f>
        <v>0</v>
      </c>
      <c r="C313" s="98">
        <f>'Initial Info Client Demographic'!C313</f>
        <v>0</v>
      </c>
      <c r="D313" s="99"/>
      <c r="E313" s="100"/>
      <c r="F313" s="101"/>
      <c r="G313" s="87"/>
      <c r="H313" s="88"/>
      <c r="I313" s="102"/>
      <c r="J313" s="103"/>
      <c r="K313" s="104"/>
      <c r="L313" s="105"/>
      <c r="M313" s="93">
        <f t="shared" si="5"/>
        <v>0</v>
      </c>
      <c r="N313" s="110"/>
      <c r="O313" s="106">
        <f t="shared" si="6"/>
        <v>0</v>
      </c>
      <c r="P313" s="95"/>
      <c r="R313" s="96">
        <f>'Initial Info Client Demographic'!D313</f>
        <v>0</v>
      </c>
      <c r="T313" s="33">
        <f>'Initial Info Client Demographic'!E313</f>
        <v>0</v>
      </c>
      <c r="U313" s="34">
        <f>'Initial Info Client Demographic'!F313</f>
        <v>0</v>
      </c>
      <c r="V313" s="35">
        <f>'Initial Info Client Demographic'!G313</f>
        <v>0</v>
      </c>
      <c r="W313" s="33">
        <f>'Initial Info Client Demographic'!H313</f>
        <v>0</v>
      </c>
      <c r="X313" s="34">
        <f>'Initial Info Client Demographic'!I313</f>
        <v>0</v>
      </c>
      <c r="Y313" s="35">
        <f>'Initial Info Client Demographic'!E313</f>
        <v>0</v>
      </c>
      <c r="Z313" s="35">
        <f>'Initial Info Client Demographic'!F313</f>
        <v>0</v>
      </c>
      <c r="AA313" s="35">
        <f>'Initial Info Client Demographic'!G313</f>
        <v>0</v>
      </c>
      <c r="AB313" s="35">
        <f>'Initial Info Client Demographic'!H313</f>
        <v>0</v>
      </c>
      <c r="AC313" s="35">
        <f>'Initial Info Client Demographic'!I313</f>
        <v>0</v>
      </c>
      <c r="AD313" s="35">
        <f>'Initial Info Client Demographic'!J313</f>
        <v>0</v>
      </c>
    </row>
    <row r="314" spans="1:30" ht="49.5" customHeight="1">
      <c r="A314" s="29">
        <f t="shared" si="4"/>
        <v>301</v>
      </c>
      <c r="B314" s="82">
        <f>'Initial Info Client Demographic'!B314</f>
        <v>0</v>
      </c>
      <c r="C314" s="83">
        <f>'Initial Info Client Demographic'!C314</f>
        <v>0</v>
      </c>
      <c r="D314" s="84"/>
      <c r="E314" s="85"/>
      <c r="F314" s="86"/>
      <c r="G314" s="87"/>
      <c r="H314" s="88"/>
      <c r="I314" s="89"/>
      <c r="J314" s="90"/>
      <c r="K314" s="91"/>
      <c r="L314" s="92"/>
      <c r="M314" s="93">
        <f t="shared" si="5"/>
        <v>0</v>
      </c>
      <c r="N314" s="109"/>
      <c r="O314" s="94">
        <f t="shared" si="6"/>
        <v>0</v>
      </c>
      <c r="P314" s="95"/>
      <c r="R314" s="96">
        <f>'Initial Info Client Demographic'!D314</f>
        <v>0</v>
      </c>
      <c r="T314" s="33">
        <f>'Initial Info Client Demographic'!E314</f>
        <v>0</v>
      </c>
      <c r="U314" s="34">
        <f>'Initial Info Client Demographic'!F314</f>
        <v>0</v>
      </c>
      <c r="V314" s="35">
        <f>'Initial Info Client Demographic'!G314</f>
        <v>0</v>
      </c>
      <c r="W314" s="33">
        <f>'Initial Info Client Demographic'!H314</f>
        <v>0</v>
      </c>
      <c r="X314" s="34">
        <f>'Initial Info Client Demographic'!I314</f>
        <v>0</v>
      </c>
      <c r="Y314" s="35">
        <f>'Initial Info Client Demographic'!E314</f>
        <v>0</v>
      </c>
      <c r="Z314" s="35">
        <f>'Initial Info Client Demographic'!F314</f>
        <v>0</v>
      </c>
      <c r="AA314" s="35">
        <f>'Initial Info Client Demographic'!G314</f>
        <v>0</v>
      </c>
      <c r="AB314" s="35">
        <f>'Initial Info Client Demographic'!H314</f>
        <v>0</v>
      </c>
      <c r="AC314" s="35">
        <f>'Initial Info Client Demographic'!I314</f>
        <v>0</v>
      </c>
      <c r="AD314" s="35">
        <f>'Initial Info Client Demographic'!J314</f>
        <v>0</v>
      </c>
    </row>
    <row r="315" spans="1:30" ht="49.5" customHeight="1">
      <c r="A315" s="29">
        <f t="shared" si="4"/>
        <v>302</v>
      </c>
      <c r="B315" s="97">
        <f>'Initial Info Client Demographic'!B315</f>
        <v>0</v>
      </c>
      <c r="C315" s="98">
        <f>'Initial Info Client Demographic'!C315</f>
        <v>0</v>
      </c>
      <c r="D315" s="99"/>
      <c r="E315" s="100"/>
      <c r="F315" s="101"/>
      <c r="G315" s="87"/>
      <c r="H315" s="88"/>
      <c r="I315" s="102"/>
      <c r="J315" s="103"/>
      <c r="K315" s="104"/>
      <c r="L315" s="105"/>
      <c r="M315" s="93">
        <f t="shared" si="5"/>
        <v>0</v>
      </c>
      <c r="N315" s="110"/>
      <c r="O315" s="106">
        <f t="shared" si="6"/>
        <v>0</v>
      </c>
      <c r="P315" s="95"/>
      <c r="R315" s="96">
        <f>'Initial Info Client Demographic'!D315</f>
        <v>0</v>
      </c>
      <c r="T315" s="33">
        <f>'Initial Info Client Demographic'!E315</f>
        <v>0</v>
      </c>
      <c r="U315" s="34">
        <f>'Initial Info Client Demographic'!F315</f>
        <v>0</v>
      </c>
      <c r="V315" s="35">
        <f>'Initial Info Client Demographic'!G315</f>
        <v>0</v>
      </c>
      <c r="W315" s="33">
        <f>'Initial Info Client Demographic'!H315</f>
        <v>0</v>
      </c>
      <c r="X315" s="34">
        <f>'Initial Info Client Demographic'!I315</f>
        <v>0</v>
      </c>
      <c r="Y315" s="35">
        <f>'Initial Info Client Demographic'!E315</f>
        <v>0</v>
      </c>
      <c r="Z315" s="35">
        <f>'Initial Info Client Demographic'!F315</f>
        <v>0</v>
      </c>
      <c r="AA315" s="35">
        <f>'Initial Info Client Demographic'!G315</f>
        <v>0</v>
      </c>
      <c r="AB315" s="35">
        <f>'Initial Info Client Demographic'!H315</f>
        <v>0</v>
      </c>
      <c r="AC315" s="35">
        <f>'Initial Info Client Demographic'!I315</f>
        <v>0</v>
      </c>
      <c r="AD315" s="35">
        <f>'Initial Info Client Demographic'!J315</f>
        <v>0</v>
      </c>
    </row>
    <row r="316" spans="1:30" ht="49.5" customHeight="1">
      <c r="A316" s="29">
        <f t="shared" si="4"/>
        <v>303</v>
      </c>
      <c r="B316" s="82">
        <f>'Initial Info Client Demographic'!B316</f>
        <v>0</v>
      </c>
      <c r="C316" s="83">
        <f>'Initial Info Client Demographic'!C316</f>
        <v>0</v>
      </c>
      <c r="D316" s="84"/>
      <c r="E316" s="85"/>
      <c r="F316" s="86"/>
      <c r="G316" s="87"/>
      <c r="H316" s="88"/>
      <c r="I316" s="89"/>
      <c r="J316" s="90"/>
      <c r="K316" s="91"/>
      <c r="L316" s="92"/>
      <c r="M316" s="93">
        <f t="shared" si="5"/>
        <v>0</v>
      </c>
      <c r="N316" s="109"/>
      <c r="O316" s="94">
        <f t="shared" si="6"/>
        <v>0</v>
      </c>
      <c r="P316" s="95"/>
      <c r="R316" s="96">
        <f>'Initial Info Client Demographic'!D316</f>
        <v>0</v>
      </c>
      <c r="T316" s="33">
        <f>'Initial Info Client Demographic'!E316</f>
        <v>0</v>
      </c>
      <c r="U316" s="34">
        <f>'Initial Info Client Demographic'!F316</f>
        <v>0</v>
      </c>
      <c r="V316" s="35">
        <f>'Initial Info Client Demographic'!G316</f>
        <v>0</v>
      </c>
      <c r="W316" s="33">
        <f>'Initial Info Client Demographic'!H316</f>
        <v>0</v>
      </c>
      <c r="X316" s="34">
        <f>'Initial Info Client Demographic'!I316</f>
        <v>0</v>
      </c>
      <c r="Y316" s="35">
        <f>'Initial Info Client Demographic'!E316</f>
        <v>0</v>
      </c>
      <c r="Z316" s="35">
        <f>'Initial Info Client Demographic'!F316</f>
        <v>0</v>
      </c>
      <c r="AA316" s="35">
        <f>'Initial Info Client Demographic'!G316</f>
        <v>0</v>
      </c>
      <c r="AB316" s="35">
        <f>'Initial Info Client Demographic'!H316</f>
        <v>0</v>
      </c>
      <c r="AC316" s="35">
        <f>'Initial Info Client Demographic'!I316</f>
        <v>0</v>
      </c>
      <c r="AD316" s="35">
        <f>'Initial Info Client Demographic'!J316</f>
        <v>0</v>
      </c>
    </row>
    <row r="317" spans="1:30" ht="49.5" customHeight="1">
      <c r="A317" s="29">
        <f t="shared" si="4"/>
        <v>304</v>
      </c>
      <c r="B317" s="97">
        <f>'Initial Info Client Demographic'!B317</f>
        <v>0</v>
      </c>
      <c r="C317" s="98">
        <f>'Initial Info Client Demographic'!C317</f>
        <v>0</v>
      </c>
      <c r="D317" s="99"/>
      <c r="E317" s="100"/>
      <c r="F317" s="101"/>
      <c r="G317" s="87"/>
      <c r="H317" s="88"/>
      <c r="I317" s="102"/>
      <c r="J317" s="103"/>
      <c r="K317" s="104"/>
      <c r="L317" s="105"/>
      <c r="M317" s="93">
        <f t="shared" si="5"/>
        <v>0</v>
      </c>
      <c r="N317" s="110"/>
      <c r="O317" s="106">
        <f t="shared" si="6"/>
        <v>0</v>
      </c>
      <c r="P317" s="95"/>
      <c r="R317" s="96">
        <f>'Initial Info Client Demographic'!D317</f>
        <v>0</v>
      </c>
      <c r="T317" s="33">
        <f>'Initial Info Client Demographic'!E317</f>
        <v>0</v>
      </c>
      <c r="U317" s="34">
        <f>'Initial Info Client Demographic'!F317</f>
        <v>0</v>
      </c>
      <c r="V317" s="35">
        <f>'Initial Info Client Demographic'!G317</f>
        <v>0</v>
      </c>
      <c r="W317" s="33">
        <f>'Initial Info Client Demographic'!H317</f>
        <v>0</v>
      </c>
      <c r="X317" s="34">
        <f>'Initial Info Client Demographic'!I317</f>
        <v>0</v>
      </c>
      <c r="Y317" s="35">
        <f>'Initial Info Client Demographic'!E317</f>
        <v>0</v>
      </c>
      <c r="Z317" s="35">
        <f>'Initial Info Client Demographic'!F317</f>
        <v>0</v>
      </c>
      <c r="AA317" s="35">
        <f>'Initial Info Client Demographic'!G317</f>
        <v>0</v>
      </c>
      <c r="AB317" s="35">
        <f>'Initial Info Client Demographic'!H317</f>
        <v>0</v>
      </c>
      <c r="AC317" s="35">
        <f>'Initial Info Client Demographic'!I317</f>
        <v>0</v>
      </c>
      <c r="AD317" s="35">
        <f>'Initial Info Client Demographic'!J317</f>
        <v>0</v>
      </c>
    </row>
    <row r="318" spans="1:30" ht="49.5" customHeight="1">
      <c r="A318" s="29">
        <f t="shared" si="4"/>
        <v>305</v>
      </c>
      <c r="B318" s="82">
        <f>'Initial Info Client Demographic'!B318</f>
        <v>0</v>
      </c>
      <c r="C318" s="83">
        <f>'Initial Info Client Demographic'!C318</f>
        <v>0</v>
      </c>
      <c r="D318" s="84"/>
      <c r="E318" s="85"/>
      <c r="F318" s="86"/>
      <c r="G318" s="87"/>
      <c r="H318" s="88"/>
      <c r="I318" s="89"/>
      <c r="J318" s="90"/>
      <c r="K318" s="91"/>
      <c r="L318" s="92"/>
      <c r="M318" s="93">
        <f t="shared" si="5"/>
        <v>0</v>
      </c>
      <c r="N318" s="109"/>
      <c r="O318" s="94">
        <f t="shared" si="6"/>
        <v>0</v>
      </c>
      <c r="P318" s="95"/>
      <c r="R318" s="96">
        <f>'Initial Info Client Demographic'!D318</f>
        <v>0</v>
      </c>
      <c r="T318" s="33">
        <f>'Initial Info Client Demographic'!E318</f>
        <v>0</v>
      </c>
      <c r="U318" s="34">
        <f>'Initial Info Client Demographic'!F318</f>
        <v>0</v>
      </c>
      <c r="V318" s="35">
        <f>'Initial Info Client Demographic'!G318</f>
        <v>0</v>
      </c>
      <c r="W318" s="33">
        <f>'Initial Info Client Demographic'!H318</f>
        <v>0</v>
      </c>
      <c r="X318" s="34">
        <f>'Initial Info Client Demographic'!I318</f>
        <v>0</v>
      </c>
      <c r="Y318" s="35">
        <f>'Initial Info Client Demographic'!E318</f>
        <v>0</v>
      </c>
      <c r="Z318" s="35">
        <f>'Initial Info Client Demographic'!F318</f>
        <v>0</v>
      </c>
      <c r="AA318" s="35">
        <f>'Initial Info Client Demographic'!G318</f>
        <v>0</v>
      </c>
      <c r="AB318" s="35">
        <f>'Initial Info Client Demographic'!H318</f>
        <v>0</v>
      </c>
      <c r="AC318" s="35">
        <f>'Initial Info Client Demographic'!I318</f>
        <v>0</v>
      </c>
      <c r="AD318" s="35">
        <f>'Initial Info Client Demographic'!J318</f>
        <v>0</v>
      </c>
    </row>
    <row r="319" spans="1:30" ht="49.5" customHeight="1">
      <c r="A319" s="29">
        <f t="shared" si="4"/>
        <v>306</v>
      </c>
      <c r="B319" s="97">
        <f>'Initial Info Client Demographic'!B319</f>
        <v>0</v>
      </c>
      <c r="C319" s="98">
        <f>'Initial Info Client Demographic'!C319</f>
        <v>0</v>
      </c>
      <c r="D319" s="99"/>
      <c r="E319" s="100"/>
      <c r="F319" s="101"/>
      <c r="G319" s="87"/>
      <c r="H319" s="88"/>
      <c r="I319" s="102"/>
      <c r="J319" s="103"/>
      <c r="K319" s="104"/>
      <c r="L319" s="105"/>
      <c r="M319" s="93">
        <f t="shared" si="5"/>
        <v>0</v>
      </c>
      <c r="N319" s="110"/>
      <c r="O319" s="106">
        <f t="shared" si="6"/>
        <v>0</v>
      </c>
      <c r="P319" s="95"/>
      <c r="R319" s="96">
        <f>'Initial Info Client Demographic'!D319</f>
        <v>0</v>
      </c>
      <c r="T319" s="33">
        <f>'Initial Info Client Demographic'!E319</f>
        <v>0</v>
      </c>
      <c r="U319" s="34">
        <f>'Initial Info Client Demographic'!F319</f>
        <v>0</v>
      </c>
      <c r="V319" s="35">
        <f>'Initial Info Client Demographic'!G319</f>
        <v>0</v>
      </c>
      <c r="W319" s="33">
        <f>'Initial Info Client Demographic'!H319</f>
        <v>0</v>
      </c>
      <c r="X319" s="34">
        <f>'Initial Info Client Demographic'!I319</f>
        <v>0</v>
      </c>
      <c r="Y319" s="35">
        <f>'Initial Info Client Demographic'!E319</f>
        <v>0</v>
      </c>
      <c r="Z319" s="35">
        <f>'Initial Info Client Demographic'!F319</f>
        <v>0</v>
      </c>
      <c r="AA319" s="35">
        <f>'Initial Info Client Demographic'!G319</f>
        <v>0</v>
      </c>
      <c r="AB319" s="35">
        <f>'Initial Info Client Demographic'!H319</f>
        <v>0</v>
      </c>
      <c r="AC319" s="35">
        <f>'Initial Info Client Demographic'!I319</f>
        <v>0</v>
      </c>
      <c r="AD319" s="35">
        <f>'Initial Info Client Demographic'!J319</f>
        <v>0</v>
      </c>
    </row>
    <row r="320" spans="1:30" ht="49.5" customHeight="1">
      <c r="A320" s="29">
        <f t="shared" si="4"/>
        <v>307</v>
      </c>
      <c r="B320" s="82">
        <f>'Initial Info Client Demographic'!B320</f>
        <v>0</v>
      </c>
      <c r="C320" s="83">
        <f>'Initial Info Client Demographic'!C320</f>
        <v>0</v>
      </c>
      <c r="D320" s="84"/>
      <c r="E320" s="85"/>
      <c r="F320" s="86"/>
      <c r="G320" s="87"/>
      <c r="H320" s="88"/>
      <c r="I320" s="89"/>
      <c r="J320" s="90"/>
      <c r="K320" s="91"/>
      <c r="L320" s="92"/>
      <c r="M320" s="93">
        <f t="shared" si="5"/>
        <v>0</v>
      </c>
      <c r="N320" s="109"/>
      <c r="O320" s="94">
        <f t="shared" si="6"/>
        <v>0</v>
      </c>
      <c r="P320" s="95"/>
      <c r="R320" s="96">
        <f>'Initial Info Client Demographic'!D320</f>
        <v>0</v>
      </c>
      <c r="T320" s="33">
        <f>'Initial Info Client Demographic'!E320</f>
        <v>0</v>
      </c>
      <c r="U320" s="34">
        <f>'Initial Info Client Demographic'!F320</f>
        <v>0</v>
      </c>
      <c r="V320" s="35">
        <f>'Initial Info Client Demographic'!G320</f>
        <v>0</v>
      </c>
      <c r="W320" s="33">
        <f>'Initial Info Client Demographic'!H320</f>
        <v>0</v>
      </c>
      <c r="X320" s="34">
        <f>'Initial Info Client Demographic'!I320</f>
        <v>0</v>
      </c>
      <c r="Y320" s="35">
        <f>'Initial Info Client Demographic'!E320</f>
        <v>0</v>
      </c>
      <c r="Z320" s="35">
        <f>'Initial Info Client Demographic'!F320</f>
        <v>0</v>
      </c>
      <c r="AA320" s="35">
        <f>'Initial Info Client Demographic'!G320</f>
        <v>0</v>
      </c>
      <c r="AB320" s="35">
        <f>'Initial Info Client Demographic'!H320</f>
        <v>0</v>
      </c>
      <c r="AC320" s="35">
        <f>'Initial Info Client Demographic'!I320</f>
        <v>0</v>
      </c>
      <c r="AD320" s="35">
        <f>'Initial Info Client Demographic'!J320</f>
        <v>0</v>
      </c>
    </row>
    <row r="321" spans="1:30" ht="49.5" customHeight="1">
      <c r="A321" s="29">
        <f t="shared" si="4"/>
        <v>308</v>
      </c>
      <c r="B321" s="97">
        <f>'Initial Info Client Demographic'!B321</f>
        <v>0</v>
      </c>
      <c r="C321" s="98">
        <f>'Initial Info Client Demographic'!C321</f>
        <v>0</v>
      </c>
      <c r="D321" s="99"/>
      <c r="E321" s="100"/>
      <c r="F321" s="101"/>
      <c r="G321" s="87"/>
      <c r="H321" s="88"/>
      <c r="I321" s="102"/>
      <c r="J321" s="103"/>
      <c r="K321" s="104"/>
      <c r="L321" s="105"/>
      <c r="M321" s="93">
        <f t="shared" si="5"/>
        <v>0</v>
      </c>
      <c r="N321" s="110"/>
      <c r="O321" s="106">
        <f t="shared" si="6"/>
        <v>0</v>
      </c>
      <c r="P321" s="95"/>
      <c r="R321" s="96">
        <f>'Initial Info Client Demographic'!D321</f>
        <v>0</v>
      </c>
      <c r="T321" s="33">
        <f>'Initial Info Client Demographic'!E321</f>
        <v>0</v>
      </c>
      <c r="U321" s="34">
        <f>'Initial Info Client Demographic'!F321</f>
        <v>0</v>
      </c>
      <c r="V321" s="35">
        <f>'Initial Info Client Demographic'!G321</f>
        <v>0</v>
      </c>
      <c r="W321" s="33">
        <f>'Initial Info Client Demographic'!H321</f>
        <v>0</v>
      </c>
      <c r="X321" s="34">
        <f>'Initial Info Client Demographic'!I321</f>
        <v>0</v>
      </c>
      <c r="Y321" s="35">
        <f>'Initial Info Client Demographic'!E321</f>
        <v>0</v>
      </c>
      <c r="Z321" s="35">
        <f>'Initial Info Client Demographic'!F321</f>
        <v>0</v>
      </c>
      <c r="AA321" s="35">
        <f>'Initial Info Client Demographic'!G321</f>
        <v>0</v>
      </c>
      <c r="AB321" s="35">
        <f>'Initial Info Client Demographic'!H321</f>
        <v>0</v>
      </c>
      <c r="AC321" s="35">
        <f>'Initial Info Client Demographic'!I321</f>
        <v>0</v>
      </c>
      <c r="AD321" s="35">
        <f>'Initial Info Client Demographic'!J321</f>
        <v>0</v>
      </c>
    </row>
    <row r="322" spans="1:30" ht="49.5" customHeight="1">
      <c r="A322" s="29">
        <f t="shared" si="4"/>
        <v>309</v>
      </c>
      <c r="B322" s="82">
        <f>'Initial Info Client Demographic'!B322</f>
        <v>0</v>
      </c>
      <c r="C322" s="83">
        <f>'Initial Info Client Demographic'!C322</f>
        <v>0</v>
      </c>
      <c r="D322" s="84"/>
      <c r="E322" s="85"/>
      <c r="F322" s="86"/>
      <c r="G322" s="87"/>
      <c r="H322" s="88"/>
      <c r="I322" s="89"/>
      <c r="J322" s="90"/>
      <c r="K322" s="91"/>
      <c r="L322" s="92"/>
      <c r="M322" s="93">
        <f t="shared" si="5"/>
        <v>0</v>
      </c>
      <c r="N322" s="109"/>
      <c r="O322" s="94">
        <f t="shared" si="6"/>
        <v>0</v>
      </c>
      <c r="P322" s="95"/>
      <c r="R322" s="96">
        <f>'Initial Info Client Demographic'!D322</f>
        <v>0</v>
      </c>
      <c r="T322" s="33">
        <f>'Initial Info Client Demographic'!E322</f>
        <v>0</v>
      </c>
      <c r="U322" s="34">
        <f>'Initial Info Client Demographic'!F322</f>
        <v>0</v>
      </c>
      <c r="V322" s="35">
        <f>'Initial Info Client Demographic'!G322</f>
        <v>0</v>
      </c>
      <c r="W322" s="33">
        <f>'Initial Info Client Demographic'!H322</f>
        <v>0</v>
      </c>
      <c r="X322" s="34">
        <f>'Initial Info Client Demographic'!I322</f>
        <v>0</v>
      </c>
      <c r="Y322" s="35">
        <f>'Initial Info Client Demographic'!E322</f>
        <v>0</v>
      </c>
      <c r="Z322" s="35">
        <f>'Initial Info Client Demographic'!F322</f>
        <v>0</v>
      </c>
      <c r="AA322" s="35">
        <f>'Initial Info Client Demographic'!G322</f>
        <v>0</v>
      </c>
      <c r="AB322" s="35">
        <f>'Initial Info Client Demographic'!H322</f>
        <v>0</v>
      </c>
      <c r="AC322" s="35">
        <f>'Initial Info Client Demographic'!I322</f>
        <v>0</v>
      </c>
      <c r="AD322" s="35">
        <f>'Initial Info Client Demographic'!J322</f>
        <v>0</v>
      </c>
    </row>
    <row r="323" spans="1:30" ht="49.5" customHeight="1">
      <c r="A323" s="29">
        <f t="shared" si="4"/>
        <v>310</v>
      </c>
      <c r="B323" s="97">
        <f>'Initial Info Client Demographic'!B323</f>
        <v>0</v>
      </c>
      <c r="C323" s="98">
        <f>'Initial Info Client Demographic'!C323</f>
        <v>0</v>
      </c>
      <c r="D323" s="99"/>
      <c r="E323" s="100"/>
      <c r="F323" s="101"/>
      <c r="G323" s="87"/>
      <c r="H323" s="88"/>
      <c r="I323" s="102"/>
      <c r="J323" s="103"/>
      <c r="K323" s="104"/>
      <c r="L323" s="105"/>
      <c r="M323" s="93">
        <f t="shared" si="5"/>
        <v>0</v>
      </c>
      <c r="N323" s="110"/>
      <c r="O323" s="106">
        <f t="shared" si="6"/>
        <v>0</v>
      </c>
      <c r="P323" s="95"/>
      <c r="R323" s="96">
        <f>'Initial Info Client Demographic'!D323</f>
        <v>0</v>
      </c>
      <c r="T323" s="33">
        <f>'Initial Info Client Demographic'!E323</f>
        <v>0</v>
      </c>
      <c r="U323" s="34">
        <f>'Initial Info Client Demographic'!F323</f>
        <v>0</v>
      </c>
      <c r="V323" s="35">
        <f>'Initial Info Client Demographic'!G323</f>
        <v>0</v>
      </c>
      <c r="W323" s="33">
        <f>'Initial Info Client Demographic'!H323</f>
        <v>0</v>
      </c>
      <c r="X323" s="34">
        <f>'Initial Info Client Demographic'!I323</f>
        <v>0</v>
      </c>
      <c r="Y323" s="35">
        <f>'Initial Info Client Demographic'!E323</f>
        <v>0</v>
      </c>
      <c r="Z323" s="35">
        <f>'Initial Info Client Demographic'!F323</f>
        <v>0</v>
      </c>
      <c r="AA323" s="35">
        <f>'Initial Info Client Demographic'!G323</f>
        <v>0</v>
      </c>
      <c r="AB323" s="35">
        <f>'Initial Info Client Demographic'!H323</f>
        <v>0</v>
      </c>
      <c r="AC323" s="35">
        <f>'Initial Info Client Demographic'!I323</f>
        <v>0</v>
      </c>
      <c r="AD323" s="35">
        <f>'Initial Info Client Demographic'!J323</f>
        <v>0</v>
      </c>
    </row>
    <row r="324" spans="1:30" ht="49.5" customHeight="1">
      <c r="A324" s="29">
        <f t="shared" si="4"/>
        <v>311</v>
      </c>
      <c r="B324" s="82">
        <f>'Initial Info Client Demographic'!B324</f>
        <v>0</v>
      </c>
      <c r="C324" s="83">
        <f>'Initial Info Client Demographic'!C324</f>
        <v>0</v>
      </c>
      <c r="D324" s="84"/>
      <c r="E324" s="85"/>
      <c r="F324" s="86"/>
      <c r="G324" s="87"/>
      <c r="H324" s="88"/>
      <c r="I324" s="89"/>
      <c r="J324" s="90"/>
      <c r="K324" s="91"/>
      <c r="L324" s="92"/>
      <c r="M324" s="93">
        <f t="shared" si="5"/>
        <v>0</v>
      </c>
      <c r="N324" s="109"/>
      <c r="O324" s="94">
        <f t="shared" si="6"/>
        <v>0</v>
      </c>
      <c r="P324" s="95"/>
      <c r="R324" s="96">
        <f>'Initial Info Client Demographic'!D324</f>
        <v>0</v>
      </c>
      <c r="T324" s="33">
        <f>'Initial Info Client Demographic'!E324</f>
        <v>0</v>
      </c>
      <c r="U324" s="34">
        <f>'Initial Info Client Demographic'!F324</f>
        <v>0</v>
      </c>
      <c r="V324" s="35">
        <f>'Initial Info Client Demographic'!G324</f>
        <v>0</v>
      </c>
      <c r="W324" s="33">
        <f>'Initial Info Client Demographic'!H324</f>
        <v>0</v>
      </c>
      <c r="X324" s="34">
        <f>'Initial Info Client Demographic'!I324</f>
        <v>0</v>
      </c>
      <c r="Y324" s="35">
        <f>'Initial Info Client Demographic'!E324</f>
        <v>0</v>
      </c>
      <c r="Z324" s="35">
        <f>'Initial Info Client Demographic'!F324</f>
        <v>0</v>
      </c>
      <c r="AA324" s="35">
        <f>'Initial Info Client Demographic'!G324</f>
        <v>0</v>
      </c>
      <c r="AB324" s="35">
        <f>'Initial Info Client Demographic'!H324</f>
        <v>0</v>
      </c>
      <c r="AC324" s="35">
        <f>'Initial Info Client Demographic'!I324</f>
        <v>0</v>
      </c>
      <c r="AD324" s="35">
        <f>'Initial Info Client Demographic'!J324</f>
        <v>0</v>
      </c>
    </row>
    <row r="325" spans="1:30" ht="49.5" customHeight="1">
      <c r="A325" s="29">
        <f t="shared" si="4"/>
        <v>312</v>
      </c>
      <c r="B325" s="97">
        <f>'Initial Info Client Demographic'!B325</f>
        <v>0</v>
      </c>
      <c r="C325" s="98">
        <f>'Initial Info Client Demographic'!C325</f>
        <v>0</v>
      </c>
      <c r="D325" s="99"/>
      <c r="E325" s="100"/>
      <c r="F325" s="101"/>
      <c r="G325" s="87"/>
      <c r="H325" s="88"/>
      <c r="I325" s="102"/>
      <c r="J325" s="103"/>
      <c r="K325" s="104"/>
      <c r="L325" s="105"/>
      <c r="M325" s="93">
        <f t="shared" si="5"/>
        <v>0</v>
      </c>
      <c r="N325" s="110"/>
      <c r="O325" s="106">
        <f t="shared" si="6"/>
        <v>0</v>
      </c>
      <c r="P325" s="95"/>
      <c r="R325" s="96">
        <f>'Initial Info Client Demographic'!D325</f>
        <v>0</v>
      </c>
      <c r="T325" s="33">
        <f>'Initial Info Client Demographic'!E325</f>
        <v>0</v>
      </c>
      <c r="U325" s="34">
        <f>'Initial Info Client Demographic'!F325</f>
        <v>0</v>
      </c>
      <c r="V325" s="35">
        <f>'Initial Info Client Demographic'!G325</f>
        <v>0</v>
      </c>
      <c r="W325" s="33">
        <f>'Initial Info Client Demographic'!H325</f>
        <v>0</v>
      </c>
      <c r="X325" s="34">
        <f>'Initial Info Client Demographic'!I325</f>
        <v>0</v>
      </c>
      <c r="Y325" s="35">
        <f>'Initial Info Client Demographic'!E325</f>
        <v>0</v>
      </c>
      <c r="Z325" s="35">
        <f>'Initial Info Client Demographic'!F325</f>
        <v>0</v>
      </c>
      <c r="AA325" s="35">
        <f>'Initial Info Client Demographic'!G325</f>
        <v>0</v>
      </c>
      <c r="AB325" s="35">
        <f>'Initial Info Client Demographic'!H325</f>
        <v>0</v>
      </c>
      <c r="AC325" s="35">
        <f>'Initial Info Client Demographic'!I325</f>
        <v>0</v>
      </c>
      <c r="AD325" s="35">
        <f>'Initial Info Client Demographic'!J325</f>
        <v>0</v>
      </c>
    </row>
    <row r="326" spans="1:30" ht="49.5" customHeight="1">
      <c r="A326" s="29">
        <f t="shared" si="4"/>
        <v>313</v>
      </c>
      <c r="B326" s="82">
        <f>'Initial Info Client Demographic'!B326</f>
        <v>0</v>
      </c>
      <c r="C326" s="83">
        <f>'Initial Info Client Demographic'!C326</f>
        <v>0</v>
      </c>
      <c r="D326" s="84"/>
      <c r="E326" s="85"/>
      <c r="F326" s="86"/>
      <c r="G326" s="87"/>
      <c r="H326" s="88"/>
      <c r="I326" s="89"/>
      <c r="J326" s="90"/>
      <c r="K326" s="91"/>
      <c r="L326" s="92"/>
      <c r="M326" s="93">
        <f t="shared" si="5"/>
        <v>0</v>
      </c>
      <c r="N326" s="109"/>
      <c r="O326" s="94">
        <f t="shared" si="6"/>
        <v>0</v>
      </c>
      <c r="P326" s="95"/>
      <c r="R326" s="96">
        <f>'Initial Info Client Demographic'!D326</f>
        <v>0</v>
      </c>
      <c r="T326" s="33">
        <f>'Initial Info Client Demographic'!E326</f>
        <v>0</v>
      </c>
      <c r="U326" s="34">
        <f>'Initial Info Client Demographic'!F326</f>
        <v>0</v>
      </c>
      <c r="V326" s="35">
        <f>'Initial Info Client Demographic'!G326</f>
        <v>0</v>
      </c>
      <c r="W326" s="33">
        <f>'Initial Info Client Demographic'!H326</f>
        <v>0</v>
      </c>
      <c r="X326" s="34">
        <f>'Initial Info Client Demographic'!I326</f>
        <v>0</v>
      </c>
      <c r="Y326" s="35">
        <f>'Initial Info Client Demographic'!E326</f>
        <v>0</v>
      </c>
      <c r="Z326" s="35">
        <f>'Initial Info Client Demographic'!F326</f>
        <v>0</v>
      </c>
      <c r="AA326" s="35">
        <f>'Initial Info Client Demographic'!G326</f>
        <v>0</v>
      </c>
      <c r="AB326" s="35">
        <f>'Initial Info Client Demographic'!H326</f>
        <v>0</v>
      </c>
      <c r="AC326" s="35">
        <f>'Initial Info Client Demographic'!I326</f>
        <v>0</v>
      </c>
      <c r="AD326" s="35">
        <f>'Initial Info Client Demographic'!J326</f>
        <v>0</v>
      </c>
    </row>
    <row r="327" spans="1:30" ht="49.5" customHeight="1">
      <c r="A327" s="29">
        <f t="shared" si="4"/>
        <v>314</v>
      </c>
      <c r="B327" s="97">
        <f>'Initial Info Client Demographic'!B327</f>
        <v>0</v>
      </c>
      <c r="C327" s="98">
        <f>'Initial Info Client Demographic'!C327</f>
        <v>0</v>
      </c>
      <c r="D327" s="99"/>
      <c r="E327" s="100"/>
      <c r="F327" s="101"/>
      <c r="G327" s="87"/>
      <c r="H327" s="88"/>
      <c r="I327" s="102"/>
      <c r="J327" s="103"/>
      <c r="K327" s="104"/>
      <c r="L327" s="105"/>
      <c r="M327" s="93">
        <f t="shared" si="5"/>
        <v>0</v>
      </c>
      <c r="N327" s="110"/>
      <c r="O327" s="106">
        <f t="shared" si="6"/>
        <v>0</v>
      </c>
      <c r="P327" s="95"/>
      <c r="R327" s="96">
        <f>'Initial Info Client Demographic'!D327</f>
        <v>0</v>
      </c>
      <c r="T327" s="33">
        <f>'Initial Info Client Demographic'!E327</f>
        <v>0</v>
      </c>
      <c r="U327" s="34">
        <f>'Initial Info Client Demographic'!F327</f>
        <v>0</v>
      </c>
      <c r="V327" s="35">
        <f>'Initial Info Client Demographic'!G327</f>
        <v>0</v>
      </c>
      <c r="W327" s="33">
        <f>'Initial Info Client Demographic'!H327</f>
        <v>0</v>
      </c>
      <c r="X327" s="34">
        <f>'Initial Info Client Demographic'!I327</f>
        <v>0</v>
      </c>
      <c r="Y327" s="35">
        <f>'Initial Info Client Demographic'!E327</f>
        <v>0</v>
      </c>
      <c r="Z327" s="35">
        <f>'Initial Info Client Demographic'!F327</f>
        <v>0</v>
      </c>
      <c r="AA327" s="35">
        <f>'Initial Info Client Demographic'!G327</f>
        <v>0</v>
      </c>
      <c r="AB327" s="35">
        <f>'Initial Info Client Demographic'!H327</f>
        <v>0</v>
      </c>
      <c r="AC327" s="35">
        <f>'Initial Info Client Demographic'!I327</f>
        <v>0</v>
      </c>
      <c r="AD327" s="35">
        <f>'Initial Info Client Demographic'!J327</f>
        <v>0</v>
      </c>
    </row>
    <row r="328" spans="1:30" ht="49.5" customHeight="1">
      <c r="A328" s="29">
        <f t="shared" si="4"/>
        <v>315</v>
      </c>
      <c r="B328" s="82">
        <f>'Initial Info Client Demographic'!B328</f>
        <v>0</v>
      </c>
      <c r="C328" s="83">
        <f>'Initial Info Client Demographic'!C328</f>
        <v>0</v>
      </c>
      <c r="D328" s="84"/>
      <c r="E328" s="85"/>
      <c r="F328" s="86"/>
      <c r="G328" s="87"/>
      <c r="H328" s="88"/>
      <c r="I328" s="89"/>
      <c r="J328" s="90"/>
      <c r="K328" s="91"/>
      <c r="L328" s="92"/>
      <c r="M328" s="93">
        <f t="shared" si="5"/>
        <v>0</v>
      </c>
      <c r="N328" s="109"/>
      <c r="O328" s="94">
        <f t="shared" si="6"/>
        <v>0</v>
      </c>
      <c r="P328" s="95"/>
      <c r="R328" s="96">
        <f>'Initial Info Client Demographic'!D328</f>
        <v>0</v>
      </c>
      <c r="T328" s="33">
        <f>'Initial Info Client Demographic'!E328</f>
        <v>0</v>
      </c>
      <c r="U328" s="34">
        <f>'Initial Info Client Demographic'!F328</f>
        <v>0</v>
      </c>
      <c r="V328" s="35">
        <f>'Initial Info Client Demographic'!G328</f>
        <v>0</v>
      </c>
      <c r="W328" s="33">
        <f>'Initial Info Client Demographic'!H328</f>
        <v>0</v>
      </c>
      <c r="X328" s="34">
        <f>'Initial Info Client Demographic'!I328</f>
        <v>0</v>
      </c>
      <c r="Y328" s="35">
        <f>'Initial Info Client Demographic'!E328</f>
        <v>0</v>
      </c>
      <c r="Z328" s="35">
        <f>'Initial Info Client Demographic'!F328</f>
        <v>0</v>
      </c>
      <c r="AA328" s="35">
        <f>'Initial Info Client Demographic'!G328</f>
        <v>0</v>
      </c>
      <c r="AB328" s="35">
        <f>'Initial Info Client Demographic'!H328</f>
        <v>0</v>
      </c>
      <c r="AC328" s="35">
        <f>'Initial Info Client Demographic'!I328</f>
        <v>0</v>
      </c>
      <c r="AD328" s="35">
        <f>'Initial Info Client Demographic'!J328</f>
        <v>0</v>
      </c>
    </row>
    <row r="329" spans="1:30" ht="49.5" customHeight="1">
      <c r="A329" s="29">
        <f t="shared" si="4"/>
        <v>316</v>
      </c>
      <c r="B329" s="97">
        <f>'Initial Info Client Demographic'!B329</f>
        <v>0</v>
      </c>
      <c r="C329" s="98">
        <f>'Initial Info Client Demographic'!C329</f>
        <v>0</v>
      </c>
      <c r="D329" s="99"/>
      <c r="E329" s="100"/>
      <c r="F329" s="101"/>
      <c r="G329" s="87"/>
      <c r="H329" s="88"/>
      <c r="I329" s="102"/>
      <c r="J329" s="103"/>
      <c r="K329" s="104"/>
      <c r="L329" s="105"/>
      <c r="M329" s="93">
        <f t="shared" si="5"/>
        <v>0</v>
      </c>
      <c r="N329" s="110"/>
      <c r="O329" s="106">
        <f t="shared" si="6"/>
        <v>0</v>
      </c>
      <c r="P329" s="95"/>
      <c r="R329" s="96">
        <f>'Initial Info Client Demographic'!D329</f>
        <v>0</v>
      </c>
      <c r="T329" s="33">
        <f>'Initial Info Client Demographic'!E329</f>
        <v>0</v>
      </c>
      <c r="U329" s="34">
        <f>'Initial Info Client Demographic'!F329</f>
        <v>0</v>
      </c>
      <c r="V329" s="35">
        <f>'Initial Info Client Demographic'!G329</f>
        <v>0</v>
      </c>
      <c r="W329" s="33">
        <f>'Initial Info Client Demographic'!H329</f>
        <v>0</v>
      </c>
      <c r="X329" s="34">
        <f>'Initial Info Client Demographic'!I329</f>
        <v>0</v>
      </c>
      <c r="Y329" s="35">
        <f>'Initial Info Client Demographic'!E329</f>
        <v>0</v>
      </c>
      <c r="Z329" s="35">
        <f>'Initial Info Client Demographic'!F329</f>
        <v>0</v>
      </c>
      <c r="AA329" s="35">
        <f>'Initial Info Client Demographic'!G329</f>
        <v>0</v>
      </c>
      <c r="AB329" s="35">
        <f>'Initial Info Client Demographic'!H329</f>
        <v>0</v>
      </c>
      <c r="AC329" s="35">
        <f>'Initial Info Client Demographic'!I329</f>
        <v>0</v>
      </c>
      <c r="AD329" s="35">
        <f>'Initial Info Client Demographic'!J329</f>
        <v>0</v>
      </c>
    </row>
    <row r="330" spans="1:30" ht="49.5" customHeight="1">
      <c r="A330" s="29">
        <f t="shared" si="4"/>
        <v>317</v>
      </c>
      <c r="B330" s="82">
        <f>'Initial Info Client Demographic'!B330</f>
        <v>0</v>
      </c>
      <c r="C330" s="83">
        <f>'Initial Info Client Demographic'!C330</f>
        <v>0</v>
      </c>
      <c r="D330" s="84"/>
      <c r="E330" s="85"/>
      <c r="F330" s="86"/>
      <c r="G330" s="87"/>
      <c r="H330" s="88"/>
      <c r="I330" s="89"/>
      <c r="J330" s="90"/>
      <c r="K330" s="91"/>
      <c r="L330" s="92"/>
      <c r="M330" s="93">
        <f t="shared" si="5"/>
        <v>0</v>
      </c>
      <c r="N330" s="109"/>
      <c r="O330" s="94">
        <f t="shared" si="6"/>
        <v>0</v>
      </c>
      <c r="P330" s="95"/>
      <c r="R330" s="96">
        <f>'Initial Info Client Demographic'!D330</f>
        <v>0</v>
      </c>
      <c r="T330" s="33">
        <f>'Initial Info Client Demographic'!E330</f>
        <v>0</v>
      </c>
      <c r="U330" s="34">
        <f>'Initial Info Client Demographic'!F330</f>
        <v>0</v>
      </c>
      <c r="V330" s="35">
        <f>'Initial Info Client Demographic'!G330</f>
        <v>0</v>
      </c>
      <c r="W330" s="33">
        <f>'Initial Info Client Demographic'!H330</f>
        <v>0</v>
      </c>
      <c r="X330" s="34">
        <f>'Initial Info Client Demographic'!I330</f>
        <v>0</v>
      </c>
      <c r="Y330" s="35">
        <f>'Initial Info Client Demographic'!E330</f>
        <v>0</v>
      </c>
      <c r="Z330" s="35">
        <f>'Initial Info Client Demographic'!F330</f>
        <v>0</v>
      </c>
      <c r="AA330" s="35">
        <f>'Initial Info Client Demographic'!G330</f>
        <v>0</v>
      </c>
      <c r="AB330" s="35">
        <f>'Initial Info Client Demographic'!H330</f>
        <v>0</v>
      </c>
      <c r="AC330" s="35">
        <f>'Initial Info Client Demographic'!I330</f>
        <v>0</v>
      </c>
      <c r="AD330" s="35">
        <f>'Initial Info Client Demographic'!J330</f>
        <v>0</v>
      </c>
    </row>
    <row r="331" spans="1:30" ht="49.5" customHeight="1">
      <c r="A331" s="29">
        <f t="shared" si="4"/>
        <v>318</v>
      </c>
      <c r="B331" s="97">
        <f>'Initial Info Client Demographic'!B331</f>
        <v>0</v>
      </c>
      <c r="C331" s="98">
        <f>'Initial Info Client Demographic'!C331</f>
        <v>0</v>
      </c>
      <c r="D331" s="99"/>
      <c r="E331" s="100"/>
      <c r="F331" s="101"/>
      <c r="G331" s="87"/>
      <c r="H331" s="88"/>
      <c r="I331" s="102"/>
      <c r="J331" s="103"/>
      <c r="K331" s="104"/>
      <c r="L331" s="105"/>
      <c r="M331" s="93">
        <f t="shared" si="5"/>
        <v>0</v>
      </c>
      <c r="N331" s="110"/>
      <c r="O331" s="106">
        <f t="shared" si="6"/>
        <v>0</v>
      </c>
      <c r="P331" s="95"/>
      <c r="R331" s="96">
        <f>'Initial Info Client Demographic'!D331</f>
        <v>0</v>
      </c>
      <c r="T331" s="33">
        <f>'Initial Info Client Demographic'!E331</f>
        <v>0</v>
      </c>
      <c r="U331" s="34">
        <f>'Initial Info Client Demographic'!F331</f>
        <v>0</v>
      </c>
      <c r="V331" s="35">
        <f>'Initial Info Client Demographic'!G331</f>
        <v>0</v>
      </c>
      <c r="W331" s="33">
        <f>'Initial Info Client Demographic'!H331</f>
        <v>0</v>
      </c>
      <c r="X331" s="34">
        <f>'Initial Info Client Demographic'!I331</f>
        <v>0</v>
      </c>
      <c r="Y331" s="35">
        <f>'Initial Info Client Demographic'!E331</f>
        <v>0</v>
      </c>
      <c r="Z331" s="35">
        <f>'Initial Info Client Demographic'!F331</f>
        <v>0</v>
      </c>
      <c r="AA331" s="35">
        <f>'Initial Info Client Demographic'!G331</f>
        <v>0</v>
      </c>
      <c r="AB331" s="35">
        <f>'Initial Info Client Demographic'!H331</f>
        <v>0</v>
      </c>
      <c r="AC331" s="35">
        <f>'Initial Info Client Demographic'!I331</f>
        <v>0</v>
      </c>
      <c r="AD331" s="35">
        <f>'Initial Info Client Demographic'!J331</f>
        <v>0</v>
      </c>
    </row>
    <row r="332" spans="1:30" ht="49.5" customHeight="1">
      <c r="A332" s="29">
        <f t="shared" si="4"/>
        <v>319</v>
      </c>
      <c r="B332" s="82">
        <f>'Initial Info Client Demographic'!B332</f>
        <v>0</v>
      </c>
      <c r="C332" s="83">
        <f>'Initial Info Client Demographic'!C332</f>
        <v>0</v>
      </c>
      <c r="D332" s="84"/>
      <c r="E332" s="85"/>
      <c r="F332" s="86"/>
      <c r="G332" s="87"/>
      <c r="H332" s="88"/>
      <c r="I332" s="89"/>
      <c r="J332" s="90"/>
      <c r="K332" s="91"/>
      <c r="L332" s="92"/>
      <c r="M332" s="93">
        <f t="shared" si="5"/>
        <v>0</v>
      </c>
      <c r="N332" s="109"/>
      <c r="O332" s="94">
        <f t="shared" si="6"/>
        <v>0</v>
      </c>
      <c r="P332" s="95"/>
      <c r="R332" s="96">
        <f>'Initial Info Client Demographic'!D332</f>
        <v>0</v>
      </c>
      <c r="T332" s="33">
        <f>'Initial Info Client Demographic'!E332</f>
        <v>0</v>
      </c>
      <c r="U332" s="34">
        <f>'Initial Info Client Demographic'!F332</f>
        <v>0</v>
      </c>
      <c r="V332" s="35">
        <f>'Initial Info Client Demographic'!G332</f>
        <v>0</v>
      </c>
      <c r="W332" s="33">
        <f>'Initial Info Client Demographic'!H332</f>
        <v>0</v>
      </c>
      <c r="X332" s="34">
        <f>'Initial Info Client Demographic'!I332</f>
        <v>0</v>
      </c>
      <c r="Y332" s="35">
        <f>'Initial Info Client Demographic'!E332</f>
        <v>0</v>
      </c>
      <c r="Z332" s="35">
        <f>'Initial Info Client Demographic'!F332</f>
        <v>0</v>
      </c>
      <c r="AA332" s="35">
        <f>'Initial Info Client Demographic'!G332</f>
        <v>0</v>
      </c>
      <c r="AB332" s="35">
        <f>'Initial Info Client Demographic'!H332</f>
        <v>0</v>
      </c>
      <c r="AC332" s="35">
        <f>'Initial Info Client Demographic'!I332</f>
        <v>0</v>
      </c>
      <c r="AD332" s="35">
        <f>'Initial Info Client Demographic'!J332</f>
        <v>0</v>
      </c>
    </row>
    <row r="333" spans="1:30" ht="49.5" customHeight="1">
      <c r="A333" s="29">
        <f t="shared" si="4"/>
        <v>320</v>
      </c>
      <c r="B333" s="97">
        <f>'Initial Info Client Demographic'!B333</f>
        <v>0</v>
      </c>
      <c r="C333" s="98">
        <f>'Initial Info Client Demographic'!C333</f>
        <v>0</v>
      </c>
      <c r="D333" s="99"/>
      <c r="E333" s="100"/>
      <c r="F333" s="101"/>
      <c r="G333" s="87"/>
      <c r="H333" s="88"/>
      <c r="I333" s="102"/>
      <c r="J333" s="103"/>
      <c r="K333" s="104"/>
      <c r="L333" s="105"/>
      <c r="M333" s="93">
        <f t="shared" si="5"/>
        <v>0</v>
      </c>
      <c r="N333" s="110"/>
      <c r="O333" s="106">
        <f t="shared" si="6"/>
        <v>0</v>
      </c>
      <c r="P333" s="95"/>
      <c r="R333" s="96">
        <f>'Initial Info Client Demographic'!D333</f>
        <v>0</v>
      </c>
      <c r="T333" s="33">
        <f>'Initial Info Client Demographic'!E333</f>
        <v>0</v>
      </c>
      <c r="U333" s="34">
        <f>'Initial Info Client Demographic'!F333</f>
        <v>0</v>
      </c>
      <c r="V333" s="35">
        <f>'Initial Info Client Demographic'!G333</f>
        <v>0</v>
      </c>
      <c r="W333" s="33">
        <f>'Initial Info Client Demographic'!H333</f>
        <v>0</v>
      </c>
      <c r="X333" s="34">
        <f>'Initial Info Client Demographic'!I333</f>
        <v>0</v>
      </c>
      <c r="Y333" s="35">
        <f>'Initial Info Client Demographic'!E333</f>
        <v>0</v>
      </c>
      <c r="Z333" s="35">
        <f>'Initial Info Client Demographic'!F333</f>
        <v>0</v>
      </c>
      <c r="AA333" s="35">
        <f>'Initial Info Client Demographic'!G333</f>
        <v>0</v>
      </c>
      <c r="AB333" s="35">
        <f>'Initial Info Client Demographic'!H333</f>
        <v>0</v>
      </c>
      <c r="AC333" s="35">
        <f>'Initial Info Client Demographic'!I333</f>
        <v>0</v>
      </c>
      <c r="AD333" s="35">
        <f>'Initial Info Client Demographic'!J333</f>
        <v>0</v>
      </c>
    </row>
    <row r="334" spans="1:30" ht="49.5" customHeight="1">
      <c r="A334" s="29">
        <f t="shared" si="4"/>
        <v>321</v>
      </c>
      <c r="B334" s="82">
        <f>'Initial Info Client Demographic'!B334</f>
        <v>0</v>
      </c>
      <c r="C334" s="83">
        <f>'Initial Info Client Demographic'!C334</f>
        <v>0</v>
      </c>
      <c r="D334" s="84"/>
      <c r="E334" s="85"/>
      <c r="F334" s="86"/>
      <c r="G334" s="87"/>
      <c r="H334" s="88"/>
      <c r="I334" s="89"/>
      <c r="J334" s="90"/>
      <c r="K334" s="91"/>
      <c r="L334" s="92"/>
      <c r="M334" s="93">
        <f t="shared" si="5"/>
        <v>0</v>
      </c>
      <c r="N334" s="109"/>
      <c r="O334" s="94">
        <f t="shared" si="6"/>
        <v>0</v>
      </c>
      <c r="P334" s="95"/>
      <c r="R334" s="96">
        <f>'Initial Info Client Demographic'!D334</f>
        <v>0</v>
      </c>
      <c r="T334" s="33">
        <f>'Initial Info Client Demographic'!E334</f>
        <v>0</v>
      </c>
      <c r="U334" s="34">
        <f>'Initial Info Client Demographic'!F334</f>
        <v>0</v>
      </c>
      <c r="V334" s="35">
        <f>'Initial Info Client Demographic'!G334</f>
        <v>0</v>
      </c>
      <c r="W334" s="33">
        <f>'Initial Info Client Demographic'!H334</f>
        <v>0</v>
      </c>
      <c r="X334" s="34">
        <f>'Initial Info Client Demographic'!I334</f>
        <v>0</v>
      </c>
      <c r="Y334" s="35">
        <f>'Initial Info Client Demographic'!E334</f>
        <v>0</v>
      </c>
      <c r="Z334" s="35">
        <f>'Initial Info Client Demographic'!F334</f>
        <v>0</v>
      </c>
      <c r="AA334" s="35">
        <f>'Initial Info Client Demographic'!G334</f>
        <v>0</v>
      </c>
      <c r="AB334" s="35">
        <f>'Initial Info Client Demographic'!H334</f>
        <v>0</v>
      </c>
      <c r="AC334" s="35">
        <f>'Initial Info Client Demographic'!I334</f>
        <v>0</v>
      </c>
      <c r="AD334" s="35">
        <f>'Initial Info Client Demographic'!J334</f>
        <v>0</v>
      </c>
    </row>
    <row r="335" spans="1:30" ht="49.5" customHeight="1">
      <c r="A335" s="29">
        <f t="shared" si="4"/>
        <v>322</v>
      </c>
      <c r="B335" s="97">
        <f>'Initial Info Client Demographic'!B335</f>
        <v>0</v>
      </c>
      <c r="C335" s="98">
        <f>'Initial Info Client Demographic'!C335</f>
        <v>0</v>
      </c>
      <c r="D335" s="99"/>
      <c r="E335" s="100"/>
      <c r="F335" s="101"/>
      <c r="G335" s="87"/>
      <c r="H335" s="88"/>
      <c r="I335" s="102"/>
      <c r="J335" s="103"/>
      <c r="K335" s="104"/>
      <c r="L335" s="105"/>
      <c r="M335" s="93">
        <f t="shared" si="5"/>
        <v>0</v>
      </c>
      <c r="N335" s="110"/>
      <c r="O335" s="106">
        <f t="shared" si="6"/>
        <v>0</v>
      </c>
      <c r="P335" s="95"/>
      <c r="R335" s="96">
        <f>'Initial Info Client Demographic'!D335</f>
        <v>0</v>
      </c>
      <c r="T335" s="33">
        <f>'Initial Info Client Demographic'!E335</f>
        <v>0</v>
      </c>
      <c r="U335" s="34">
        <f>'Initial Info Client Demographic'!F335</f>
        <v>0</v>
      </c>
      <c r="V335" s="35">
        <f>'Initial Info Client Demographic'!G335</f>
        <v>0</v>
      </c>
      <c r="W335" s="33">
        <f>'Initial Info Client Demographic'!H335</f>
        <v>0</v>
      </c>
      <c r="X335" s="34">
        <f>'Initial Info Client Demographic'!I335</f>
        <v>0</v>
      </c>
      <c r="Y335" s="35">
        <f>'Initial Info Client Demographic'!E335</f>
        <v>0</v>
      </c>
      <c r="Z335" s="35">
        <f>'Initial Info Client Demographic'!F335</f>
        <v>0</v>
      </c>
      <c r="AA335" s="35">
        <f>'Initial Info Client Demographic'!G335</f>
        <v>0</v>
      </c>
      <c r="AB335" s="35">
        <f>'Initial Info Client Demographic'!H335</f>
        <v>0</v>
      </c>
      <c r="AC335" s="35">
        <f>'Initial Info Client Demographic'!I335</f>
        <v>0</v>
      </c>
      <c r="AD335" s="35">
        <f>'Initial Info Client Demographic'!J335</f>
        <v>0</v>
      </c>
    </row>
    <row r="336" spans="1:30" ht="49.5" customHeight="1">
      <c r="A336" s="29">
        <f t="shared" si="4"/>
        <v>323</v>
      </c>
      <c r="B336" s="82">
        <f>'Initial Info Client Demographic'!B336</f>
        <v>0</v>
      </c>
      <c r="C336" s="83">
        <f>'Initial Info Client Demographic'!C336</f>
        <v>0</v>
      </c>
      <c r="D336" s="84"/>
      <c r="E336" s="85"/>
      <c r="F336" s="86"/>
      <c r="G336" s="87"/>
      <c r="H336" s="88"/>
      <c r="I336" s="89"/>
      <c r="J336" s="90"/>
      <c r="K336" s="91"/>
      <c r="L336" s="92"/>
      <c r="M336" s="93">
        <f t="shared" si="5"/>
        <v>0</v>
      </c>
      <c r="N336" s="109"/>
      <c r="O336" s="94">
        <f t="shared" si="6"/>
        <v>0</v>
      </c>
      <c r="P336" s="95"/>
      <c r="R336" s="96">
        <f>'Initial Info Client Demographic'!D336</f>
        <v>0</v>
      </c>
      <c r="T336" s="33">
        <f>'Initial Info Client Demographic'!E336</f>
        <v>0</v>
      </c>
      <c r="U336" s="34">
        <f>'Initial Info Client Demographic'!F336</f>
        <v>0</v>
      </c>
      <c r="V336" s="35">
        <f>'Initial Info Client Demographic'!G336</f>
        <v>0</v>
      </c>
      <c r="W336" s="33">
        <f>'Initial Info Client Demographic'!H336</f>
        <v>0</v>
      </c>
      <c r="X336" s="34">
        <f>'Initial Info Client Demographic'!I336</f>
        <v>0</v>
      </c>
      <c r="Y336" s="35">
        <f>'Initial Info Client Demographic'!E336</f>
        <v>0</v>
      </c>
      <c r="Z336" s="35">
        <f>'Initial Info Client Demographic'!F336</f>
        <v>0</v>
      </c>
      <c r="AA336" s="35">
        <f>'Initial Info Client Demographic'!G336</f>
        <v>0</v>
      </c>
      <c r="AB336" s="35">
        <f>'Initial Info Client Demographic'!H336</f>
        <v>0</v>
      </c>
      <c r="AC336" s="35">
        <f>'Initial Info Client Demographic'!I336</f>
        <v>0</v>
      </c>
      <c r="AD336" s="35">
        <f>'Initial Info Client Demographic'!J336</f>
        <v>0</v>
      </c>
    </row>
    <row r="337" spans="1:30" ht="49.5" customHeight="1">
      <c r="A337" s="29">
        <f t="shared" si="4"/>
        <v>324</v>
      </c>
      <c r="B337" s="97">
        <f>'Initial Info Client Demographic'!B337</f>
        <v>0</v>
      </c>
      <c r="C337" s="98">
        <f>'Initial Info Client Demographic'!C337</f>
        <v>0</v>
      </c>
      <c r="D337" s="99"/>
      <c r="E337" s="100"/>
      <c r="F337" s="101"/>
      <c r="G337" s="87"/>
      <c r="H337" s="88"/>
      <c r="I337" s="102"/>
      <c r="J337" s="103"/>
      <c r="K337" s="104"/>
      <c r="L337" s="105"/>
      <c r="M337" s="93">
        <f t="shared" si="5"/>
        <v>0</v>
      </c>
      <c r="N337" s="110"/>
      <c r="O337" s="106">
        <f t="shared" si="6"/>
        <v>0</v>
      </c>
      <c r="P337" s="95"/>
      <c r="R337" s="96">
        <f>'Initial Info Client Demographic'!D337</f>
        <v>0</v>
      </c>
      <c r="T337" s="33">
        <f>'Initial Info Client Demographic'!E337</f>
        <v>0</v>
      </c>
      <c r="U337" s="34">
        <f>'Initial Info Client Demographic'!F337</f>
        <v>0</v>
      </c>
      <c r="V337" s="35">
        <f>'Initial Info Client Demographic'!G337</f>
        <v>0</v>
      </c>
      <c r="W337" s="33">
        <f>'Initial Info Client Demographic'!H337</f>
        <v>0</v>
      </c>
      <c r="X337" s="34">
        <f>'Initial Info Client Demographic'!I337</f>
        <v>0</v>
      </c>
      <c r="Y337" s="35">
        <f>'Initial Info Client Demographic'!E337</f>
        <v>0</v>
      </c>
      <c r="Z337" s="35">
        <f>'Initial Info Client Demographic'!F337</f>
        <v>0</v>
      </c>
      <c r="AA337" s="35">
        <f>'Initial Info Client Demographic'!G337</f>
        <v>0</v>
      </c>
      <c r="AB337" s="35">
        <f>'Initial Info Client Demographic'!H337</f>
        <v>0</v>
      </c>
      <c r="AC337" s="35">
        <f>'Initial Info Client Demographic'!I337</f>
        <v>0</v>
      </c>
      <c r="AD337" s="35">
        <f>'Initial Info Client Demographic'!J337</f>
        <v>0</v>
      </c>
    </row>
    <row r="338" spans="1:30" ht="49.5" customHeight="1">
      <c r="A338" s="29">
        <f t="shared" si="4"/>
        <v>325</v>
      </c>
      <c r="B338" s="82">
        <f>'Initial Info Client Demographic'!B338</f>
        <v>0</v>
      </c>
      <c r="C338" s="83">
        <f>'Initial Info Client Demographic'!C338</f>
        <v>0</v>
      </c>
      <c r="D338" s="84"/>
      <c r="E338" s="85"/>
      <c r="F338" s="86"/>
      <c r="G338" s="87"/>
      <c r="H338" s="88"/>
      <c r="I338" s="89"/>
      <c r="J338" s="90"/>
      <c r="K338" s="91"/>
      <c r="L338" s="92"/>
      <c r="M338" s="93">
        <f t="shared" si="5"/>
        <v>0</v>
      </c>
      <c r="N338" s="109"/>
      <c r="O338" s="94">
        <f t="shared" si="6"/>
        <v>0</v>
      </c>
      <c r="P338" s="95"/>
      <c r="R338" s="96">
        <f>'Initial Info Client Demographic'!D338</f>
        <v>0</v>
      </c>
      <c r="T338" s="33">
        <f>'Initial Info Client Demographic'!E338</f>
        <v>0</v>
      </c>
      <c r="U338" s="34">
        <f>'Initial Info Client Demographic'!F338</f>
        <v>0</v>
      </c>
      <c r="V338" s="35">
        <f>'Initial Info Client Demographic'!G338</f>
        <v>0</v>
      </c>
      <c r="W338" s="33">
        <f>'Initial Info Client Demographic'!H338</f>
        <v>0</v>
      </c>
      <c r="X338" s="34">
        <f>'Initial Info Client Demographic'!I338</f>
        <v>0</v>
      </c>
      <c r="Y338" s="35">
        <f>'Initial Info Client Demographic'!E338</f>
        <v>0</v>
      </c>
      <c r="Z338" s="35">
        <f>'Initial Info Client Demographic'!F338</f>
        <v>0</v>
      </c>
      <c r="AA338" s="35">
        <f>'Initial Info Client Demographic'!G338</f>
        <v>0</v>
      </c>
      <c r="AB338" s="35">
        <f>'Initial Info Client Demographic'!H338</f>
        <v>0</v>
      </c>
      <c r="AC338" s="35">
        <f>'Initial Info Client Demographic'!I338</f>
        <v>0</v>
      </c>
      <c r="AD338" s="35">
        <f>'Initial Info Client Demographic'!J338</f>
        <v>0</v>
      </c>
    </row>
    <row r="339" spans="1:30" ht="49.5" customHeight="1">
      <c r="A339" s="29">
        <f t="shared" si="4"/>
        <v>326</v>
      </c>
      <c r="B339" s="97">
        <f>'Initial Info Client Demographic'!B339</f>
        <v>0</v>
      </c>
      <c r="C339" s="98">
        <f>'Initial Info Client Demographic'!C339</f>
        <v>0</v>
      </c>
      <c r="D339" s="99"/>
      <c r="E339" s="100"/>
      <c r="F339" s="101"/>
      <c r="G339" s="87"/>
      <c r="H339" s="88"/>
      <c r="I339" s="102"/>
      <c r="J339" s="103"/>
      <c r="K339" s="104"/>
      <c r="L339" s="105"/>
      <c r="M339" s="93">
        <f t="shared" si="5"/>
        <v>0</v>
      </c>
      <c r="N339" s="110"/>
      <c r="O339" s="106">
        <f t="shared" si="6"/>
        <v>0</v>
      </c>
      <c r="P339" s="95"/>
      <c r="R339" s="96">
        <f>'Initial Info Client Demographic'!D339</f>
        <v>0</v>
      </c>
      <c r="T339" s="33">
        <f>'Initial Info Client Demographic'!E339</f>
        <v>0</v>
      </c>
      <c r="U339" s="34">
        <f>'Initial Info Client Demographic'!F339</f>
        <v>0</v>
      </c>
      <c r="V339" s="35">
        <f>'Initial Info Client Demographic'!G339</f>
        <v>0</v>
      </c>
      <c r="W339" s="33">
        <f>'Initial Info Client Demographic'!H339</f>
        <v>0</v>
      </c>
      <c r="X339" s="34">
        <f>'Initial Info Client Demographic'!I339</f>
        <v>0</v>
      </c>
      <c r="Y339" s="35">
        <f>'Initial Info Client Demographic'!E339</f>
        <v>0</v>
      </c>
      <c r="Z339" s="35">
        <f>'Initial Info Client Demographic'!F339</f>
        <v>0</v>
      </c>
      <c r="AA339" s="35">
        <f>'Initial Info Client Demographic'!G339</f>
        <v>0</v>
      </c>
      <c r="AB339" s="35">
        <f>'Initial Info Client Demographic'!H339</f>
        <v>0</v>
      </c>
      <c r="AC339" s="35">
        <f>'Initial Info Client Demographic'!I339</f>
        <v>0</v>
      </c>
      <c r="AD339" s="35">
        <f>'Initial Info Client Demographic'!J339</f>
        <v>0</v>
      </c>
    </row>
    <row r="340" spans="1:30" ht="49.5" customHeight="1">
      <c r="A340" s="29">
        <f t="shared" si="4"/>
        <v>327</v>
      </c>
      <c r="B340" s="82">
        <f>'Initial Info Client Demographic'!B340</f>
        <v>0</v>
      </c>
      <c r="C340" s="83">
        <f>'Initial Info Client Demographic'!C340</f>
        <v>0</v>
      </c>
      <c r="D340" s="84"/>
      <c r="E340" s="85"/>
      <c r="F340" s="86"/>
      <c r="G340" s="87"/>
      <c r="H340" s="88"/>
      <c r="I340" s="89"/>
      <c r="J340" s="90"/>
      <c r="K340" s="91"/>
      <c r="L340" s="92"/>
      <c r="M340" s="93">
        <f t="shared" si="5"/>
        <v>0</v>
      </c>
      <c r="N340" s="109"/>
      <c r="O340" s="94">
        <f t="shared" si="6"/>
        <v>0</v>
      </c>
      <c r="P340" s="95"/>
      <c r="R340" s="96">
        <f>'Initial Info Client Demographic'!D340</f>
        <v>0</v>
      </c>
      <c r="T340" s="33">
        <f>'Initial Info Client Demographic'!E340</f>
        <v>0</v>
      </c>
      <c r="U340" s="34">
        <f>'Initial Info Client Demographic'!F340</f>
        <v>0</v>
      </c>
      <c r="V340" s="35">
        <f>'Initial Info Client Demographic'!G340</f>
        <v>0</v>
      </c>
      <c r="W340" s="33">
        <f>'Initial Info Client Demographic'!H340</f>
        <v>0</v>
      </c>
      <c r="X340" s="34">
        <f>'Initial Info Client Demographic'!I340</f>
        <v>0</v>
      </c>
      <c r="Y340" s="35">
        <f>'Initial Info Client Demographic'!E340</f>
        <v>0</v>
      </c>
      <c r="Z340" s="35">
        <f>'Initial Info Client Demographic'!F340</f>
        <v>0</v>
      </c>
      <c r="AA340" s="35">
        <f>'Initial Info Client Demographic'!G340</f>
        <v>0</v>
      </c>
      <c r="AB340" s="35">
        <f>'Initial Info Client Demographic'!H340</f>
        <v>0</v>
      </c>
      <c r="AC340" s="35">
        <f>'Initial Info Client Demographic'!I340</f>
        <v>0</v>
      </c>
      <c r="AD340" s="35">
        <f>'Initial Info Client Demographic'!J340</f>
        <v>0</v>
      </c>
    </row>
    <row r="341" spans="1:30" ht="49.5" customHeight="1">
      <c r="A341" s="29">
        <f t="shared" si="4"/>
        <v>328</v>
      </c>
      <c r="B341" s="97">
        <f>'Initial Info Client Demographic'!B341</f>
        <v>0</v>
      </c>
      <c r="C341" s="98">
        <f>'Initial Info Client Demographic'!C341</f>
        <v>0</v>
      </c>
      <c r="D341" s="99"/>
      <c r="E341" s="100"/>
      <c r="F341" s="101"/>
      <c r="G341" s="87"/>
      <c r="H341" s="88"/>
      <c r="I341" s="102"/>
      <c r="J341" s="103"/>
      <c r="K341" s="104"/>
      <c r="L341" s="105"/>
      <c r="M341" s="93">
        <f t="shared" si="5"/>
        <v>0</v>
      </c>
      <c r="N341" s="110"/>
      <c r="O341" s="106">
        <f t="shared" si="6"/>
        <v>0</v>
      </c>
      <c r="P341" s="95"/>
      <c r="R341" s="96">
        <f>'Initial Info Client Demographic'!D341</f>
        <v>0</v>
      </c>
      <c r="T341" s="33">
        <f>'Initial Info Client Demographic'!E341</f>
        <v>0</v>
      </c>
      <c r="U341" s="34">
        <f>'Initial Info Client Demographic'!F341</f>
        <v>0</v>
      </c>
      <c r="V341" s="35">
        <f>'Initial Info Client Demographic'!G341</f>
        <v>0</v>
      </c>
      <c r="W341" s="33">
        <f>'Initial Info Client Demographic'!H341</f>
        <v>0</v>
      </c>
      <c r="X341" s="34">
        <f>'Initial Info Client Demographic'!I341</f>
        <v>0</v>
      </c>
      <c r="Y341" s="35">
        <f>'Initial Info Client Demographic'!E341</f>
        <v>0</v>
      </c>
      <c r="Z341" s="35">
        <f>'Initial Info Client Demographic'!F341</f>
        <v>0</v>
      </c>
      <c r="AA341" s="35">
        <f>'Initial Info Client Demographic'!G341</f>
        <v>0</v>
      </c>
      <c r="AB341" s="35">
        <f>'Initial Info Client Demographic'!H341</f>
        <v>0</v>
      </c>
      <c r="AC341" s="35">
        <f>'Initial Info Client Demographic'!I341</f>
        <v>0</v>
      </c>
      <c r="AD341" s="35">
        <f>'Initial Info Client Demographic'!J341</f>
        <v>0</v>
      </c>
    </row>
    <row r="342" spans="1:30" ht="49.5" customHeight="1">
      <c r="A342" s="29">
        <f t="shared" si="4"/>
        <v>329</v>
      </c>
      <c r="B342" s="82">
        <f>'Initial Info Client Demographic'!B342</f>
        <v>0</v>
      </c>
      <c r="C342" s="83">
        <f>'Initial Info Client Demographic'!C342</f>
        <v>0</v>
      </c>
      <c r="D342" s="84"/>
      <c r="E342" s="85"/>
      <c r="F342" s="86"/>
      <c r="G342" s="87"/>
      <c r="H342" s="88"/>
      <c r="I342" s="89"/>
      <c r="J342" s="90"/>
      <c r="K342" s="91"/>
      <c r="L342" s="92"/>
      <c r="M342" s="93">
        <f t="shared" si="5"/>
        <v>0</v>
      </c>
      <c r="N342" s="109"/>
      <c r="O342" s="94">
        <f t="shared" si="6"/>
        <v>0</v>
      </c>
      <c r="P342" s="95"/>
      <c r="R342" s="96">
        <f>'Initial Info Client Demographic'!D342</f>
        <v>0</v>
      </c>
      <c r="T342" s="33">
        <f>'Initial Info Client Demographic'!E342</f>
        <v>0</v>
      </c>
      <c r="U342" s="34">
        <f>'Initial Info Client Demographic'!F342</f>
        <v>0</v>
      </c>
      <c r="V342" s="35">
        <f>'Initial Info Client Demographic'!G342</f>
        <v>0</v>
      </c>
      <c r="W342" s="33">
        <f>'Initial Info Client Demographic'!H342</f>
        <v>0</v>
      </c>
      <c r="X342" s="34">
        <f>'Initial Info Client Demographic'!I342</f>
        <v>0</v>
      </c>
      <c r="Y342" s="35">
        <f>'Initial Info Client Demographic'!E342</f>
        <v>0</v>
      </c>
      <c r="Z342" s="35">
        <f>'Initial Info Client Demographic'!F342</f>
        <v>0</v>
      </c>
      <c r="AA342" s="35">
        <f>'Initial Info Client Demographic'!G342</f>
        <v>0</v>
      </c>
      <c r="AB342" s="35">
        <f>'Initial Info Client Demographic'!H342</f>
        <v>0</v>
      </c>
      <c r="AC342" s="35">
        <f>'Initial Info Client Demographic'!I342</f>
        <v>0</v>
      </c>
      <c r="AD342" s="35">
        <f>'Initial Info Client Demographic'!J342</f>
        <v>0</v>
      </c>
    </row>
    <row r="343" spans="1:30" ht="49.5" customHeight="1">
      <c r="A343" s="29">
        <f t="shared" si="4"/>
        <v>330</v>
      </c>
      <c r="B343" s="97">
        <f>'Initial Info Client Demographic'!B343</f>
        <v>0</v>
      </c>
      <c r="C343" s="98">
        <f>'Initial Info Client Demographic'!C343</f>
        <v>0</v>
      </c>
      <c r="D343" s="99"/>
      <c r="E343" s="100"/>
      <c r="F343" s="101"/>
      <c r="G343" s="87"/>
      <c r="H343" s="88"/>
      <c r="I343" s="102"/>
      <c r="J343" s="103"/>
      <c r="K343" s="104"/>
      <c r="L343" s="105"/>
      <c r="M343" s="93">
        <f t="shared" si="5"/>
        <v>0</v>
      </c>
      <c r="N343" s="110"/>
      <c r="O343" s="106">
        <f t="shared" si="6"/>
        <v>0</v>
      </c>
      <c r="P343" s="95"/>
      <c r="R343" s="96">
        <f>'Initial Info Client Demographic'!D343</f>
        <v>0</v>
      </c>
      <c r="T343" s="33">
        <f>'Initial Info Client Demographic'!E343</f>
        <v>0</v>
      </c>
      <c r="U343" s="34">
        <f>'Initial Info Client Demographic'!F343</f>
        <v>0</v>
      </c>
      <c r="V343" s="35">
        <f>'Initial Info Client Demographic'!G343</f>
        <v>0</v>
      </c>
      <c r="W343" s="33">
        <f>'Initial Info Client Demographic'!H343</f>
        <v>0</v>
      </c>
      <c r="X343" s="34">
        <f>'Initial Info Client Demographic'!I343</f>
        <v>0</v>
      </c>
      <c r="Y343" s="35">
        <f>'Initial Info Client Demographic'!E343</f>
        <v>0</v>
      </c>
      <c r="Z343" s="35">
        <f>'Initial Info Client Demographic'!F343</f>
        <v>0</v>
      </c>
      <c r="AA343" s="35">
        <f>'Initial Info Client Demographic'!G343</f>
        <v>0</v>
      </c>
      <c r="AB343" s="35">
        <f>'Initial Info Client Demographic'!H343</f>
        <v>0</v>
      </c>
      <c r="AC343" s="35">
        <f>'Initial Info Client Demographic'!I343</f>
        <v>0</v>
      </c>
      <c r="AD343" s="35">
        <f>'Initial Info Client Demographic'!J343</f>
        <v>0</v>
      </c>
    </row>
    <row r="344" spans="1:30" ht="49.5" customHeight="1">
      <c r="A344" s="29">
        <f t="shared" si="4"/>
        <v>331</v>
      </c>
      <c r="B344" s="82">
        <f>'Initial Info Client Demographic'!B344</f>
        <v>0</v>
      </c>
      <c r="C344" s="83">
        <f>'Initial Info Client Demographic'!C344</f>
        <v>0</v>
      </c>
      <c r="D344" s="84"/>
      <c r="E344" s="85"/>
      <c r="F344" s="86"/>
      <c r="G344" s="87"/>
      <c r="H344" s="88"/>
      <c r="I344" s="89"/>
      <c r="J344" s="90"/>
      <c r="K344" s="91"/>
      <c r="L344" s="92"/>
      <c r="M344" s="93">
        <f t="shared" si="5"/>
        <v>0</v>
      </c>
      <c r="N344" s="109"/>
      <c r="O344" s="94">
        <f t="shared" si="6"/>
        <v>0</v>
      </c>
      <c r="P344" s="95"/>
      <c r="R344" s="96">
        <f>'Initial Info Client Demographic'!D344</f>
        <v>0</v>
      </c>
      <c r="T344" s="33">
        <f>'Initial Info Client Demographic'!E344</f>
        <v>0</v>
      </c>
      <c r="U344" s="34">
        <f>'Initial Info Client Demographic'!F344</f>
        <v>0</v>
      </c>
      <c r="V344" s="35">
        <f>'Initial Info Client Demographic'!G344</f>
        <v>0</v>
      </c>
      <c r="W344" s="33">
        <f>'Initial Info Client Demographic'!H344</f>
        <v>0</v>
      </c>
      <c r="X344" s="34">
        <f>'Initial Info Client Demographic'!I344</f>
        <v>0</v>
      </c>
      <c r="Y344" s="35">
        <f>'Initial Info Client Demographic'!E344</f>
        <v>0</v>
      </c>
      <c r="Z344" s="35">
        <f>'Initial Info Client Demographic'!F344</f>
        <v>0</v>
      </c>
      <c r="AA344" s="35">
        <f>'Initial Info Client Demographic'!G344</f>
        <v>0</v>
      </c>
      <c r="AB344" s="35">
        <f>'Initial Info Client Demographic'!H344</f>
        <v>0</v>
      </c>
      <c r="AC344" s="35">
        <f>'Initial Info Client Demographic'!I344</f>
        <v>0</v>
      </c>
      <c r="AD344" s="35">
        <f>'Initial Info Client Demographic'!J344</f>
        <v>0</v>
      </c>
    </row>
    <row r="345" spans="1:30" ht="49.5" customHeight="1">
      <c r="A345" s="29">
        <f t="shared" si="4"/>
        <v>332</v>
      </c>
      <c r="B345" s="97">
        <f>'Initial Info Client Demographic'!B345</f>
        <v>0</v>
      </c>
      <c r="C345" s="98">
        <f>'Initial Info Client Demographic'!C345</f>
        <v>0</v>
      </c>
      <c r="D345" s="99"/>
      <c r="E345" s="100"/>
      <c r="F345" s="101"/>
      <c r="G345" s="87"/>
      <c r="H345" s="88"/>
      <c r="I345" s="102"/>
      <c r="J345" s="103"/>
      <c r="K345" s="104"/>
      <c r="L345" s="105"/>
      <c r="M345" s="93">
        <f t="shared" si="5"/>
        <v>0</v>
      </c>
      <c r="N345" s="110"/>
      <c r="O345" s="106">
        <f t="shared" si="6"/>
        <v>0</v>
      </c>
      <c r="P345" s="95"/>
      <c r="R345" s="96">
        <f>'Initial Info Client Demographic'!D345</f>
        <v>0</v>
      </c>
      <c r="T345" s="33">
        <f>'Initial Info Client Demographic'!E345</f>
        <v>0</v>
      </c>
      <c r="U345" s="34">
        <f>'Initial Info Client Demographic'!F345</f>
        <v>0</v>
      </c>
      <c r="V345" s="35">
        <f>'Initial Info Client Demographic'!G345</f>
        <v>0</v>
      </c>
      <c r="W345" s="33">
        <f>'Initial Info Client Demographic'!H345</f>
        <v>0</v>
      </c>
      <c r="X345" s="34">
        <f>'Initial Info Client Demographic'!I345</f>
        <v>0</v>
      </c>
      <c r="Y345" s="35">
        <f>'Initial Info Client Demographic'!E345</f>
        <v>0</v>
      </c>
      <c r="Z345" s="35">
        <f>'Initial Info Client Demographic'!F345</f>
        <v>0</v>
      </c>
      <c r="AA345" s="35">
        <f>'Initial Info Client Demographic'!G345</f>
        <v>0</v>
      </c>
      <c r="AB345" s="35">
        <f>'Initial Info Client Demographic'!H345</f>
        <v>0</v>
      </c>
      <c r="AC345" s="35">
        <f>'Initial Info Client Demographic'!I345</f>
        <v>0</v>
      </c>
      <c r="AD345" s="35">
        <f>'Initial Info Client Demographic'!J345</f>
        <v>0</v>
      </c>
    </row>
    <row r="346" spans="1:30" ht="49.5" customHeight="1">
      <c r="A346" s="29">
        <f t="shared" si="4"/>
        <v>333</v>
      </c>
      <c r="B346" s="82">
        <f>'Initial Info Client Demographic'!B346</f>
        <v>0</v>
      </c>
      <c r="C346" s="83">
        <f>'Initial Info Client Demographic'!C346</f>
        <v>0</v>
      </c>
      <c r="D346" s="84"/>
      <c r="E346" s="85"/>
      <c r="F346" s="86"/>
      <c r="G346" s="87"/>
      <c r="H346" s="88"/>
      <c r="I346" s="89"/>
      <c r="J346" s="90"/>
      <c r="K346" s="91"/>
      <c r="L346" s="92"/>
      <c r="M346" s="93">
        <f t="shared" si="5"/>
        <v>0</v>
      </c>
      <c r="N346" s="109"/>
      <c r="O346" s="94">
        <f t="shared" si="6"/>
        <v>0</v>
      </c>
      <c r="P346" s="95"/>
      <c r="R346" s="96">
        <f>'Initial Info Client Demographic'!D346</f>
        <v>0</v>
      </c>
      <c r="T346" s="33">
        <f>'Initial Info Client Demographic'!E346</f>
        <v>0</v>
      </c>
      <c r="U346" s="34">
        <f>'Initial Info Client Demographic'!F346</f>
        <v>0</v>
      </c>
      <c r="V346" s="35">
        <f>'Initial Info Client Demographic'!G346</f>
        <v>0</v>
      </c>
      <c r="W346" s="33">
        <f>'Initial Info Client Demographic'!H346</f>
        <v>0</v>
      </c>
      <c r="X346" s="34">
        <f>'Initial Info Client Demographic'!I346</f>
        <v>0</v>
      </c>
      <c r="Y346" s="35">
        <f>'Initial Info Client Demographic'!E346</f>
        <v>0</v>
      </c>
      <c r="Z346" s="35">
        <f>'Initial Info Client Demographic'!F346</f>
        <v>0</v>
      </c>
      <c r="AA346" s="35">
        <f>'Initial Info Client Demographic'!G346</f>
        <v>0</v>
      </c>
      <c r="AB346" s="35">
        <f>'Initial Info Client Demographic'!H346</f>
        <v>0</v>
      </c>
      <c r="AC346" s="35">
        <f>'Initial Info Client Demographic'!I346</f>
        <v>0</v>
      </c>
      <c r="AD346" s="35">
        <f>'Initial Info Client Demographic'!J346</f>
        <v>0</v>
      </c>
    </row>
    <row r="347" spans="1:30" ht="49.5" customHeight="1">
      <c r="A347" s="29">
        <f t="shared" si="4"/>
        <v>334</v>
      </c>
      <c r="B347" s="97">
        <f>'Initial Info Client Demographic'!B347</f>
        <v>0</v>
      </c>
      <c r="C347" s="98">
        <f>'Initial Info Client Demographic'!C347</f>
        <v>0</v>
      </c>
      <c r="D347" s="99"/>
      <c r="E347" s="100"/>
      <c r="F347" s="101"/>
      <c r="G347" s="87"/>
      <c r="H347" s="88"/>
      <c r="I347" s="102"/>
      <c r="J347" s="103"/>
      <c r="K347" s="104"/>
      <c r="L347" s="105"/>
      <c r="M347" s="93">
        <f t="shared" si="5"/>
        <v>0</v>
      </c>
      <c r="N347" s="110"/>
      <c r="O347" s="106">
        <f t="shared" si="6"/>
        <v>0</v>
      </c>
      <c r="P347" s="95"/>
      <c r="R347" s="96">
        <f>'Initial Info Client Demographic'!D347</f>
        <v>0</v>
      </c>
      <c r="T347" s="33">
        <f>'Initial Info Client Demographic'!E347</f>
        <v>0</v>
      </c>
      <c r="U347" s="34">
        <f>'Initial Info Client Demographic'!F347</f>
        <v>0</v>
      </c>
      <c r="V347" s="35">
        <f>'Initial Info Client Demographic'!G347</f>
        <v>0</v>
      </c>
      <c r="W347" s="33">
        <f>'Initial Info Client Demographic'!H347</f>
        <v>0</v>
      </c>
      <c r="X347" s="34">
        <f>'Initial Info Client Demographic'!I347</f>
        <v>0</v>
      </c>
      <c r="Y347" s="35">
        <f>'Initial Info Client Demographic'!E347</f>
        <v>0</v>
      </c>
      <c r="Z347" s="35">
        <f>'Initial Info Client Demographic'!F347</f>
        <v>0</v>
      </c>
      <c r="AA347" s="35">
        <f>'Initial Info Client Demographic'!G347</f>
        <v>0</v>
      </c>
      <c r="AB347" s="35">
        <f>'Initial Info Client Demographic'!H347</f>
        <v>0</v>
      </c>
      <c r="AC347" s="35">
        <f>'Initial Info Client Demographic'!I347</f>
        <v>0</v>
      </c>
      <c r="AD347" s="35">
        <f>'Initial Info Client Demographic'!J347</f>
        <v>0</v>
      </c>
    </row>
    <row r="348" spans="1:30" ht="49.5" customHeight="1">
      <c r="A348" s="29">
        <f t="shared" si="4"/>
        <v>335</v>
      </c>
      <c r="B348" s="82">
        <f>'Initial Info Client Demographic'!B348</f>
        <v>0</v>
      </c>
      <c r="C348" s="83">
        <f>'Initial Info Client Demographic'!C348</f>
        <v>0</v>
      </c>
      <c r="D348" s="84"/>
      <c r="E348" s="85"/>
      <c r="F348" s="86"/>
      <c r="G348" s="87"/>
      <c r="H348" s="88"/>
      <c r="I348" s="89"/>
      <c r="J348" s="90"/>
      <c r="K348" s="91"/>
      <c r="L348" s="92"/>
      <c r="M348" s="93">
        <f t="shared" si="5"/>
        <v>0</v>
      </c>
      <c r="N348" s="109"/>
      <c r="O348" s="94">
        <f t="shared" si="6"/>
        <v>0</v>
      </c>
      <c r="P348" s="95"/>
      <c r="R348" s="96">
        <f>'Initial Info Client Demographic'!D348</f>
        <v>0</v>
      </c>
      <c r="T348" s="33">
        <f>'Initial Info Client Demographic'!E348</f>
        <v>0</v>
      </c>
      <c r="U348" s="34">
        <f>'Initial Info Client Demographic'!F348</f>
        <v>0</v>
      </c>
      <c r="V348" s="35">
        <f>'Initial Info Client Demographic'!G348</f>
        <v>0</v>
      </c>
      <c r="W348" s="33">
        <f>'Initial Info Client Demographic'!H348</f>
        <v>0</v>
      </c>
      <c r="X348" s="34">
        <f>'Initial Info Client Demographic'!I348</f>
        <v>0</v>
      </c>
      <c r="Y348" s="35">
        <f>'Initial Info Client Demographic'!E348</f>
        <v>0</v>
      </c>
      <c r="Z348" s="35">
        <f>'Initial Info Client Demographic'!F348</f>
        <v>0</v>
      </c>
      <c r="AA348" s="35">
        <f>'Initial Info Client Demographic'!G348</f>
        <v>0</v>
      </c>
      <c r="AB348" s="35">
        <f>'Initial Info Client Demographic'!H348</f>
        <v>0</v>
      </c>
      <c r="AC348" s="35">
        <f>'Initial Info Client Demographic'!I348</f>
        <v>0</v>
      </c>
      <c r="AD348" s="35">
        <f>'Initial Info Client Demographic'!J348</f>
        <v>0</v>
      </c>
    </row>
    <row r="349" spans="1:30" ht="49.5" customHeight="1">
      <c r="A349" s="29">
        <f t="shared" si="4"/>
        <v>336</v>
      </c>
      <c r="B349" s="97">
        <f>'Initial Info Client Demographic'!B349</f>
        <v>0</v>
      </c>
      <c r="C349" s="98">
        <f>'Initial Info Client Demographic'!C349</f>
        <v>0</v>
      </c>
      <c r="D349" s="99"/>
      <c r="E349" s="100"/>
      <c r="F349" s="101"/>
      <c r="G349" s="87"/>
      <c r="H349" s="88"/>
      <c r="I349" s="102"/>
      <c r="J349" s="103"/>
      <c r="K349" s="104"/>
      <c r="L349" s="105"/>
      <c r="M349" s="93">
        <f t="shared" si="5"/>
        <v>0</v>
      </c>
      <c r="N349" s="110"/>
      <c r="O349" s="106">
        <f t="shared" si="6"/>
        <v>0</v>
      </c>
      <c r="P349" s="95"/>
      <c r="R349" s="96">
        <f>'Initial Info Client Demographic'!D349</f>
        <v>0</v>
      </c>
      <c r="T349" s="33">
        <f>'Initial Info Client Demographic'!E349</f>
        <v>0</v>
      </c>
      <c r="U349" s="34">
        <f>'Initial Info Client Demographic'!F349</f>
        <v>0</v>
      </c>
      <c r="V349" s="35">
        <f>'Initial Info Client Demographic'!G349</f>
        <v>0</v>
      </c>
      <c r="W349" s="33">
        <f>'Initial Info Client Demographic'!H349</f>
        <v>0</v>
      </c>
      <c r="X349" s="34">
        <f>'Initial Info Client Demographic'!I349</f>
        <v>0</v>
      </c>
      <c r="Y349" s="35">
        <f>'Initial Info Client Demographic'!E349</f>
        <v>0</v>
      </c>
      <c r="Z349" s="35">
        <f>'Initial Info Client Demographic'!F349</f>
        <v>0</v>
      </c>
      <c r="AA349" s="35">
        <f>'Initial Info Client Demographic'!G349</f>
        <v>0</v>
      </c>
      <c r="AB349" s="35">
        <f>'Initial Info Client Demographic'!H349</f>
        <v>0</v>
      </c>
      <c r="AC349" s="35">
        <f>'Initial Info Client Demographic'!I349</f>
        <v>0</v>
      </c>
      <c r="AD349" s="35">
        <f>'Initial Info Client Demographic'!J349</f>
        <v>0</v>
      </c>
    </row>
    <row r="350" spans="1:30" ht="49.5" customHeight="1">
      <c r="A350" s="29">
        <f t="shared" si="4"/>
        <v>337</v>
      </c>
      <c r="B350" s="82">
        <f>'Initial Info Client Demographic'!B350</f>
        <v>0</v>
      </c>
      <c r="C350" s="83">
        <f>'Initial Info Client Demographic'!C350</f>
        <v>0</v>
      </c>
      <c r="D350" s="84"/>
      <c r="E350" s="85"/>
      <c r="F350" s="86"/>
      <c r="G350" s="87"/>
      <c r="H350" s="88"/>
      <c r="I350" s="89"/>
      <c r="J350" s="90"/>
      <c r="K350" s="91"/>
      <c r="L350" s="92"/>
      <c r="M350" s="93">
        <f t="shared" si="5"/>
        <v>0</v>
      </c>
      <c r="N350" s="109"/>
      <c r="O350" s="94">
        <f t="shared" si="6"/>
        <v>0</v>
      </c>
      <c r="P350" s="95"/>
      <c r="R350" s="96">
        <f>'Initial Info Client Demographic'!D350</f>
        <v>0</v>
      </c>
      <c r="T350" s="33">
        <f>'Initial Info Client Demographic'!E350</f>
        <v>0</v>
      </c>
      <c r="U350" s="34">
        <f>'Initial Info Client Demographic'!F350</f>
        <v>0</v>
      </c>
      <c r="V350" s="35">
        <f>'Initial Info Client Demographic'!G350</f>
        <v>0</v>
      </c>
      <c r="W350" s="33">
        <f>'Initial Info Client Demographic'!H350</f>
        <v>0</v>
      </c>
      <c r="X350" s="34">
        <f>'Initial Info Client Demographic'!I350</f>
        <v>0</v>
      </c>
      <c r="Y350" s="35">
        <f>'Initial Info Client Demographic'!E350</f>
        <v>0</v>
      </c>
      <c r="Z350" s="35">
        <f>'Initial Info Client Demographic'!F350</f>
        <v>0</v>
      </c>
      <c r="AA350" s="35">
        <f>'Initial Info Client Demographic'!G350</f>
        <v>0</v>
      </c>
      <c r="AB350" s="35">
        <f>'Initial Info Client Demographic'!H350</f>
        <v>0</v>
      </c>
      <c r="AC350" s="35">
        <f>'Initial Info Client Demographic'!I350</f>
        <v>0</v>
      </c>
      <c r="AD350" s="35">
        <f>'Initial Info Client Demographic'!J350</f>
        <v>0</v>
      </c>
    </row>
    <row r="351" spans="1:30" ht="49.5" customHeight="1">
      <c r="A351" s="29">
        <f t="shared" si="4"/>
        <v>338</v>
      </c>
      <c r="B351" s="97">
        <f>'Initial Info Client Demographic'!B351</f>
        <v>0</v>
      </c>
      <c r="C351" s="98">
        <f>'Initial Info Client Demographic'!C351</f>
        <v>0</v>
      </c>
      <c r="D351" s="99"/>
      <c r="E351" s="100"/>
      <c r="F351" s="101"/>
      <c r="G351" s="87"/>
      <c r="H351" s="88"/>
      <c r="I351" s="102"/>
      <c r="J351" s="103"/>
      <c r="K351" s="104"/>
      <c r="L351" s="105"/>
      <c r="M351" s="93">
        <f t="shared" si="5"/>
        <v>0</v>
      </c>
      <c r="N351" s="110"/>
      <c r="O351" s="106">
        <f t="shared" si="6"/>
        <v>0</v>
      </c>
      <c r="P351" s="95"/>
      <c r="R351" s="96">
        <f>'Initial Info Client Demographic'!D351</f>
        <v>0</v>
      </c>
      <c r="T351" s="33">
        <f>'Initial Info Client Demographic'!E351</f>
        <v>0</v>
      </c>
      <c r="U351" s="34">
        <f>'Initial Info Client Demographic'!F351</f>
        <v>0</v>
      </c>
      <c r="V351" s="35">
        <f>'Initial Info Client Demographic'!G351</f>
        <v>0</v>
      </c>
      <c r="W351" s="33">
        <f>'Initial Info Client Demographic'!H351</f>
        <v>0</v>
      </c>
      <c r="X351" s="34">
        <f>'Initial Info Client Demographic'!I351</f>
        <v>0</v>
      </c>
      <c r="Y351" s="35">
        <f>'Initial Info Client Demographic'!E351</f>
        <v>0</v>
      </c>
      <c r="Z351" s="35">
        <f>'Initial Info Client Demographic'!F351</f>
        <v>0</v>
      </c>
      <c r="AA351" s="35">
        <f>'Initial Info Client Demographic'!G351</f>
        <v>0</v>
      </c>
      <c r="AB351" s="35">
        <f>'Initial Info Client Demographic'!H351</f>
        <v>0</v>
      </c>
      <c r="AC351" s="35">
        <f>'Initial Info Client Demographic'!I351</f>
        <v>0</v>
      </c>
      <c r="AD351" s="35">
        <f>'Initial Info Client Demographic'!J351</f>
        <v>0</v>
      </c>
    </row>
    <row r="352" spans="1:30" ht="49.5" customHeight="1">
      <c r="A352" s="29">
        <f t="shared" si="4"/>
        <v>339</v>
      </c>
      <c r="B352" s="82">
        <f>'Initial Info Client Demographic'!B352</f>
        <v>0</v>
      </c>
      <c r="C352" s="83">
        <f>'Initial Info Client Demographic'!C352</f>
        <v>0</v>
      </c>
      <c r="D352" s="84"/>
      <c r="E352" s="85"/>
      <c r="F352" s="86"/>
      <c r="G352" s="87"/>
      <c r="H352" s="88"/>
      <c r="I352" s="89"/>
      <c r="J352" s="90"/>
      <c r="K352" s="91"/>
      <c r="L352" s="92"/>
      <c r="M352" s="93">
        <f t="shared" si="5"/>
        <v>0</v>
      </c>
      <c r="N352" s="109"/>
      <c r="O352" s="94">
        <f t="shared" si="6"/>
        <v>0</v>
      </c>
      <c r="P352" s="95"/>
      <c r="R352" s="96">
        <f>'Initial Info Client Demographic'!D352</f>
        <v>0</v>
      </c>
      <c r="T352" s="33">
        <f>'Initial Info Client Demographic'!E352</f>
        <v>0</v>
      </c>
      <c r="U352" s="34">
        <f>'Initial Info Client Demographic'!F352</f>
        <v>0</v>
      </c>
      <c r="V352" s="35">
        <f>'Initial Info Client Demographic'!G352</f>
        <v>0</v>
      </c>
      <c r="W352" s="33">
        <f>'Initial Info Client Demographic'!H352</f>
        <v>0</v>
      </c>
      <c r="X352" s="34">
        <f>'Initial Info Client Demographic'!I352</f>
        <v>0</v>
      </c>
      <c r="Y352" s="35">
        <f>'Initial Info Client Demographic'!E352</f>
        <v>0</v>
      </c>
      <c r="Z352" s="35">
        <f>'Initial Info Client Demographic'!F352</f>
        <v>0</v>
      </c>
      <c r="AA352" s="35">
        <f>'Initial Info Client Demographic'!G352</f>
        <v>0</v>
      </c>
      <c r="AB352" s="35">
        <f>'Initial Info Client Demographic'!H352</f>
        <v>0</v>
      </c>
      <c r="AC352" s="35">
        <f>'Initial Info Client Demographic'!I352</f>
        <v>0</v>
      </c>
      <c r="AD352" s="35">
        <f>'Initial Info Client Demographic'!J352</f>
        <v>0</v>
      </c>
    </row>
    <row r="353" spans="1:30" ht="49.5" customHeight="1">
      <c r="A353" s="29">
        <f t="shared" si="4"/>
        <v>340</v>
      </c>
      <c r="B353" s="97">
        <f>'Initial Info Client Demographic'!B353</f>
        <v>0</v>
      </c>
      <c r="C353" s="98">
        <f>'Initial Info Client Demographic'!C353</f>
        <v>0</v>
      </c>
      <c r="D353" s="99"/>
      <c r="E353" s="100"/>
      <c r="F353" s="101"/>
      <c r="G353" s="87"/>
      <c r="H353" s="88"/>
      <c r="I353" s="102"/>
      <c r="J353" s="103"/>
      <c r="K353" s="104"/>
      <c r="L353" s="105"/>
      <c r="M353" s="93">
        <f t="shared" si="5"/>
        <v>0</v>
      </c>
      <c r="N353" s="110"/>
      <c r="O353" s="106">
        <f t="shared" si="6"/>
        <v>0</v>
      </c>
      <c r="P353" s="95"/>
      <c r="R353" s="96">
        <f>'Initial Info Client Demographic'!D353</f>
        <v>0</v>
      </c>
      <c r="T353" s="33">
        <f>'Initial Info Client Demographic'!E353</f>
        <v>0</v>
      </c>
      <c r="U353" s="34">
        <f>'Initial Info Client Demographic'!F353</f>
        <v>0</v>
      </c>
      <c r="V353" s="35">
        <f>'Initial Info Client Demographic'!G353</f>
        <v>0</v>
      </c>
      <c r="W353" s="33">
        <f>'Initial Info Client Demographic'!H353</f>
        <v>0</v>
      </c>
      <c r="X353" s="34">
        <f>'Initial Info Client Demographic'!I353</f>
        <v>0</v>
      </c>
      <c r="Y353" s="35">
        <f>'Initial Info Client Demographic'!E353</f>
        <v>0</v>
      </c>
      <c r="Z353" s="35">
        <f>'Initial Info Client Demographic'!F353</f>
        <v>0</v>
      </c>
      <c r="AA353" s="35">
        <f>'Initial Info Client Demographic'!G353</f>
        <v>0</v>
      </c>
      <c r="AB353" s="35">
        <f>'Initial Info Client Demographic'!H353</f>
        <v>0</v>
      </c>
      <c r="AC353" s="35">
        <f>'Initial Info Client Demographic'!I353</f>
        <v>0</v>
      </c>
      <c r="AD353" s="35">
        <f>'Initial Info Client Demographic'!J353</f>
        <v>0</v>
      </c>
    </row>
    <row r="354" spans="1:30" ht="49.5" customHeight="1">
      <c r="A354" s="29">
        <f t="shared" si="4"/>
        <v>341</v>
      </c>
      <c r="B354" s="82">
        <f>'Initial Info Client Demographic'!B354</f>
        <v>0</v>
      </c>
      <c r="C354" s="83">
        <f>'Initial Info Client Demographic'!C354</f>
        <v>0</v>
      </c>
      <c r="D354" s="84"/>
      <c r="E354" s="85"/>
      <c r="F354" s="86"/>
      <c r="G354" s="87"/>
      <c r="H354" s="88"/>
      <c r="I354" s="89"/>
      <c r="J354" s="90"/>
      <c r="K354" s="91"/>
      <c r="L354" s="92"/>
      <c r="M354" s="93">
        <f t="shared" si="5"/>
        <v>0</v>
      </c>
      <c r="N354" s="109"/>
      <c r="O354" s="94">
        <f t="shared" si="6"/>
        <v>0</v>
      </c>
      <c r="P354" s="95"/>
      <c r="R354" s="96">
        <f>'Initial Info Client Demographic'!D354</f>
        <v>0</v>
      </c>
      <c r="T354" s="33">
        <f>'Initial Info Client Demographic'!E354</f>
        <v>0</v>
      </c>
      <c r="U354" s="34">
        <f>'Initial Info Client Demographic'!F354</f>
        <v>0</v>
      </c>
      <c r="V354" s="35">
        <f>'Initial Info Client Demographic'!G354</f>
        <v>0</v>
      </c>
      <c r="W354" s="33">
        <f>'Initial Info Client Demographic'!H354</f>
        <v>0</v>
      </c>
      <c r="X354" s="34">
        <f>'Initial Info Client Demographic'!I354</f>
        <v>0</v>
      </c>
      <c r="Y354" s="35">
        <f>'Initial Info Client Demographic'!E354</f>
        <v>0</v>
      </c>
      <c r="Z354" s="35">
        <f>'Initial Info Client Demographic'!F354</f>
        <v>0</v>
      </c>
      <c r="AA354" s="35">
        <f>'Initial Info Client Demographic'!G354</f>
        <v>0</v>
      </c>
      <c r="AB354" s="35">
        <f>'Initial Info Client Demographic'!H354</f>
        <v>0</v>
      </c>
      <c r="AC354" s="35">
        <f>'Initial Info Client Demographic'!I354</f>
        <v>0</v>
      </c>
      <c r="AD354" s="35">
        <f>'Initial Info Client Demographic'!J354</f>
        <v>0</v>
      </c>
    </row>
    <row r="355" spans="1:30" ht="49.5" customHeight="1">
      <c r="A355" s="29">
        <f t="shared" si="4"/>
        <v>342</v>
      </c>
      <c r="B355" s="97">
        <f>'Initial Info Client Demographic'!B355</f>
        <v>0</v>
      </c>
      <c r="C355" s="98">
        <f>'Initial Info Client Demographic'!C355</f>
        <v>0</v>
      </c>
      <c r="D355" s="99"/>
      <c r="E355" s="100"/>
      <c r="F355" s="101"/>
      <c r="G355" s="87"/>
      <c r="H355" s="88"/>
      <c r="I355" s="102"/>
      <c r="J355" s="103"/>
      <c r="K355" s="104"/>
      <c r="L355" s="105"/>
      <c r="M355" s="93">
        <f t="shared" si="5"/>
        <v>0</v>
      </c>
      <c r="N355" s="110"/>
      <c r="O355" s="106">
        <f t="shared" si="6"/>
        <v>0</v>
      </c>
      <c r="P355" s="95"/>
      <c r="R355" s="96">
        <f>'Initial Info Client Demographic'!D355</f>
        <v>0</v>
      </c>
      <c r="T355" s="33">
        <f>'Initial Info Client Demographic'!E355</f>
        <v>0</v>
      </c>
      <c r="U355" s="34">
        <f>'Initial Info Client Demographic'!F355</f>
        <v>0</v>
      </c>
      <c r="V355" s="35">
        <f>'Initial Info Client Demographic'!G355</f>
        <v>0</v>
      </c>
      <c r="W355" s="33">
        <f>'Initial Info Client Demographic'!H355</f>
        <v>0</v>
      </c>
      <c r="X355" s="34">
        <f>'Initial Info Client Demographic'!I355</f>
        <v>0</v>
      </c>
      <c r="Y355" s="35">
        <f>'Initial Info Client Demographic'!E355</f>
        <v>0</v>
      </c>
      <c r="Z355" s="35">
        <f>'Initial Info Client Demographic'!F355</f>
        <v>0</v>
      </c>
      <c r="AA355" s="35">
        <f>'Initial Info Client Demographic'!G355</f>
        <v>0</v>
      </c>
      <c r="AB355" s="35">
        <f>'Initial Info Client Demographic'!H355</f>
        <v>0</v>
      </c>
      <c r="AC355" s="35">
        <f>'Initial Info Client Demographic'!I355</f>
        <v>0</v>
      </c>
      <c r="AD355" s="35">
        <f>'Initial Info Client Demographic'!J355</f>
        <v>0</v>
      </c>
    </row>
    <row r="356" spans="1:30" ht="49.5" customHeight="1">
      <c r="A356" s="29">
        <f t="shared" si="4"/>
        <v>343</v>
      </c>
      <c r="B356" s="82">
        <f>'Initial Info Client Demographic'!B356</f>
        <v>0</v>
      </c>
      <c r="C356" s="83">
        <f>'Initial Info Client Demographic'!C356</f>
        <v>0</v>
      </c>
      <c r="D356" s="84"/>
      <c r="E356" s="85"/>
      <c r="F356" s="86"/>
      <c r="G356" s="87"/>
      <c r="H356" s="88"/>
      <c r="I356" s="89"/>
      <c r="J356" s="90"/>
      <c r="K356" s="91"/>
      <c r="L356" s="92"/>
      <c r="M356" s="93">
        <f t="shared" si="5"/>
        <v>0</v>
      </c>
      <c r="N356" s="109"/>
      <c r="O356" s="94">
        <f t="shared" si="6"/>
        <v>0</v>
      </c>
      <c r="P356" s="95"/>
      <c r="R356" s="96">
        <f>'Initial Info Client Demographic'!D356</f>
        <v>0</v>
      </c>
      <c r="T356" s="33">
        <f>'Initial Info Client Demographic'!E356</f>
        <v>0</v>
      </c>
      <c r="U356" s="34">
        <f>'Initial Info Client Demographic'!F356</f>
        <v>0</v>
      </c>
      <c r="V356" s="35">
        <f>'Initial Info Client Demographic'!G356</f>
        <v>0</v>
      </c>
      <c r="W356" s="33">
        <f>'Initial Info Client Demographic'!H356</f>
        <v>0</v>
      </c>
      <c r="X356" s="34">
        <f>'Initial Info Client Demographic'!I356</f>
        <v>0</v>
      </c>
      <c r="Y356" s="35">
        <f>'Initial Info Client Demographic'!E356</f>
        <v>0</v>
      </c>
      <c r="Z356" s="35">
        <f>'Initial Info Client Demographic'!F356</f>
        <v>0</v>
      </c>
      <c r="AA356" s="35">
        <f>'Initial Info Client Demographic'!G356</f>
        <v>0</v>
      </c>
      <c r="AB356" s="35">
        <f>'Initial Info Client Demographic'!H356</f>
        <v>0</v>
      </c>
      <c r="AC356" s="35">
        <f>'Initial Info Client Demographic'!I356</f>
        <v>0</v>
      </c>
      <c r="AD356" s="35">
        <f>'Initial Info Client Demographic'!J356</f>
        <v>0</v>
      </c>
    </row>
    <row r="357" spans="1:30" ht="49.5" customHeight="1">
      <c r="A357" s="29">
        <f t="shared" si="4"/>
        <v>344</v>
      </c>
      <c r="B357" s="97">
        <f>'Initial Info Client Demographic'!B357</f>
        <v>0</v>
      </c>
      <c r="C357" s="98">
        <f>'Initial Info Client Demographic'!C357</f>
        <v>0</v>
      </c>
      <c r="D357" s="99"/>
      <c r="E357" s="100"/>
      <c r="F357" s="101"/>
      <c r="G357" s="87"/>
      <c r="H357" s="88"/>
      <c r="I357" s="102"/>
      <c r="J357" s="103"/>
      <c r="K357" s="104"/>
      <c r="L357" s="105"/>
      <c r="M357" s="93">
        <f t="shared" si="5"/>
        <v>0</v>
      </c>
      <c r="N357" s="110"/>
      <c r="O357" s="106">
        <f t="shared" si="6"/>
        <v>0</v>
      </c>
      <c r="P357" s="95"/>
      <c r="R357" s="96">
        <f>'Initial Info Client Demographic'!D357</f>
        <v>0</v>
      </c>
      <c r="T357" s="33">
        <f>'Initial Info Client Demographic'!E357</f>
        <v>0</v>
      </c>
      <c r="U357" s="34">
        <f>'Initial Info Client Demographic'!F357</f>
        <v>0</v>
      </c>
      <c r="V357" s="35">
        <f>'Initial Info Client Demographic'!G357</f>
        <v>0</v>
      </c>
      <c r="W357" s="33">
        <f>'Initial Info Client Demographic'!H357</f>
        <v>0</v>
      </c>
      <c r="X357" s="34">
        <f>'Initial Info Client Demographic'!I357</f>
        <v>0</v>
      </c>
      <c r="Y357" s="35">
        <f>'Initial Info Client Demographic'!E357</f>
        <v>0</v>
      </c>
      <c r="Z357" s="35">
        <f>'Initial Info Client Demographic'!F357</f>
        <v>0</v>
      </c>
      <c r="AA357" s="35">
        <f>'Initial Info Client Demographic'!G357</f>
        <v>0</v>
      </c>
      <c r="AB357" s="35">
        <f>'Initial Info Client Demographic'!H357</f>
        <v>0</v>
      </c>
      <c r="AC357" s="35">
        <f>'Initial Info Client Demographic'!I357</f>
        <v>0</v>
      </c>
      <c r="AD357" s="35">
        <f>'Initial Info Client Demographic'!J357</f>
        <v>0</v>
      </c>
    </row>
    <row r="358" spans="1:30" ht="49.5" customHeight="1">
      <c r="A358" s="29">
        <f t="shared" si="4"/>
        <v>345</v>
      </c>
      <c r="B358" s="82">
        <f>'Initial Info Client Demographic'!B358</f>
        <v>0</v>
      </c>
      <c r="C358" s="83">
        <f>'Initial Info Client Demographic'!C358</f>
        <v>0</v>
      </c>
      <c r="D358" s="84"/>
      <c r="E358" s="85"/>
      <c r="F358" s="86"/>
      <c r="G358" s="87"/>
      <c r="H358" s="88"/>
      <c r="I358" s="89"/>
      <c r="J358" s="90"/>
      <c r="K358" s="91"/>
      <c r="L358" s="92"/>
      <c r="M358" s="93">
        <f t="shared" si="5"/>
        <v>0</v>
      </c>
      <c r="N358" s="109"/>
      <c r="O358" s="94">
        <f t="shared" si="6"/>
        <v>0</v>
      </c>
      <c r="P358" s="95"/>
      <c r="R358" s="96">
        <f>'Initial Info Client Demographic'!D358</f>
        <v>0</v>
      </c>
      <c r="T358" s="33">
        <f>'Initial Info Client Demographic'!E358</f>
        <v>0</v>
      </c>
      <c r="U358" s="34">
        <f>'Initial Info Client Demographic'!F358</f>
        <v>0</v>
      </c>
      <c r="V358" s="35">
        <f>'Initial Info Client Demographic'!G358</f>
        <v>0</v>
      </c>
      <c r="W358" s="33">
        <f>'Initial Info Client Demographic'!H358</f>
        <v>0</v>
      </c>
      <c r="X358" s="34">
        <f>'Initial Info Client Demographic'!I358</f>
        <v>0</v>
      </c>
      <c r="Y358" s="35">
        <f>'Initial Info Client Demographic'!E358</f>
        <v>0</v>
      </c>
      <c r="Z358" s="35">
        <f>'Initial Info Client Demographic'!F358</f>
        <v>0</v>
      </c>
      <c r="AA358" s="35">
        <f>'Initial Info Client Demographic'!G358</f>
        <v>0</v>
      </c>
      <c r="AB358" s="35">
        <f>'Initial Info Client Demographic'!H358</f>
        <v>0</v>
      </c>
      <c r="AC358" s="35">
        <f>'Initial Info Client Demographic'!I358</f>
        <v>0</v>
      </c>
      <c r="AD358" s="35">
        <f>'Initial Info Client Demographic'!J358</f>
        <v>0</v>
      </c>
    </row>
    <row r="359" spans="1:30" ht="49.5" customHeight="1">
      <c r="A359" s="29">
        <f t="shared" si="4"/>
        <v>346</v>
      </c>
      <c r="B359" s="97">
        <f>'Initial Info Client Demographic'!B359</f>
        <v>0</v>
      </c>
      <c r="C359" s="98">
        <f>'Initial Info Client Demographic'!C359</f>
        <v>0</v>
      </c>
      <c r="D359" s="99"/>
      <c r="E359" s="100"/>
      <c r="F359" s="101"/>
      <c r="G359" s="87"/>
      <c r="H359" s="88"/>
      <c r="I359" s="102"/>
      <c r="J359" s="103"/>
      <c r="K359" s="104"/>
      <c r="L359" s="105"/>
      <c r="M359" s="93">
        <f t="shared" si="5"/>
        <v>0</v>
      </c>
      <c r="N359" s="110"/>
      <c r="O359" s="106">
        <f t="shared" si="6"/>
        <v>0</v>
      </c>
      <c r="P359" s="95"/>
      <c r="R359" s="96">
        <f>'Initial Info Client Demographic'!D359</f>
        <v>0</v>
      </c>
      <c r="T359" s="33">
        <f>'Initial Info Client Demographic'!E359</f>
        <v>0</v>
      </c>
      <c r="U359" s="34">
        <f>'Initial Info Client Demographic'!F359</f>
        <v>0</v>
      </c>
      <c r="V359" s="35">
        <f>'Initial Info Client Demographic'!G359</f>
        <v>0</v>
      </c>
      <c r="W359" s="33">
        <f>'Initial Info Client Demographic'!H359</f>
        <v>0</v>
      </c>
      <c r="X359" s="34">
        <f>'Initial Info Client Demographic'!I359</f>
        <v>0</v>
      </c>
      <c r="Y359" s="35">
        <f>'Initial Info Client Demographic'!E359</f>
        <v>0</v>
      </c>
      <c r="Z359" s="35">
        <f>'Initial Info Client Demographic'!F359</f>
        <v>0</v>
      </c>
      <c r="AA359" s="35">
        <f>'Initial Info Client Demographic'!G359</f>
        <v>0</v>
      </c>
      <c r="AB359" s="35">
        <f>'Initial Info Client Demographic'!H359</f>
        <v>0</v>
      </c>
      <c r="AC359" s="35">
        <f>'Initial Info Client Demographic'!I359</f>
        <v>0</v>
      </c>
      <c r="AD359" s="35">
        <f>'Initial Info Client Demographic'!J359</f>
        <v>0</v>
      </c>
    </row>
    <row r="360" spans="1:30" ht="49.5" customHeight="1">
      <c r="A360" s="29">
        <f t="shared" si="4"/>
        <v>347</v>
      </c>
      <c r="B360" s="82">
        <f>'Initial Info Client Demographic'!B360</f>
        <v>0</v>
      </c>
      <c r="C360" s="83">
        <f>'Initial Info Client Demographic'!C360</f>
        <v>0</v>
      </c>
      <c r="D360" s="84"/>
      <c r="E360" s="85"/>
      <c r="F360" s="86"/>
      <c r="G360" s="87"/>
      <c r="H360" s="88"/>
      <c r="I360" s="89"/>
      <c r="J360" s="90"/>
      <c r="K360" s="91"/>
      <c r="L360" s="92"/>
      <c r="M360" s="93">
        <f t="shared" si="5"/>
        <v>0</v>
      </c>
      <c r="N360" s="109"/>
      <c r="O360" s="94">
        <f t="shared" si="6"/>
        <v>0</v>
      </c>
      <c r="P360" s="95"/>
      <c r="R360" s="96">
        <f>'Initial Info Client Demographic'!D360</f>
        <v>0</v>
      </c>
      <c r="T360" s="33">
        <f>'Initial Info Client Demographic'!E360</f>
        <v>0</v>
      </c>
      <c r="U360" s="34">
        <f>'Initial Info Client Demographic'!F360</f>
        <v>0</v>
      </c>
      <c r="V360" s="35">
        <f>'Initial Info Client Demographic'!G360</f>
        <v>0</v>
      </c>
      <c r="W360" s="33">
        <f>'Initial Info Client Demographic'!H360</f>
        <v>0</v>
      </c>
      <c r="X360" s="34">
        <f>'Initial Info Client Demographic'!I360</f>
        <v>0</v>
      </c>
      <c r="Y360" s="35">
        <f>'Initial Info Client Demographic'!E360</f>
        <v>0</v>
      </c>
      <c r="Z360" s="35">
        <f>'Initial Info Client Demographic'!F360</f>
        <v>0</v>
      </c>
      <c r="AA360" s="35">
        <f>'Initial Info Client Demographic'!G360</f>
        <v>0</v>
      </c>
      <c r="AB360" s="35">
        <f>'Initial Info Client Demographic'!H360</f>
        <v>0</v>
      </c>
      <c r="AC360" s="35">
        <f>'Initial Info Client Demographic'!I360</f>
        <v>0</v>
      </c>
      <c r="AD360" s="35">
        <f>'Initial Info Client Demographic'!J360</f>
        <v>0</v>
      </c>
    </row>
    <row r="361" spans="1:30" ht="49.5" customHeight="1">
      <c r="A361" s="29">
        <f t="shared" si="4"/>
        <v>348</v>
      </c>
      <c r="B361" s="97">
        <f>'Initial Info Client Demographic'!B361</f>
        <v>0</v>
      </c>
      <c r="C361" s="98">
        <f>'Initial Info Client Demographic'!C361</f>
        <v>0</v>
      </c>
      <c r="D361" s="99"/>
      <c r="E361" s="100"/>
      <c r="F361" s="101"/>
      <c r="G361" s="87"/>
      <c r="H361" s="88"/>
      <c r="I361" s="102"/>
      <c r="J361" s="103"/>
      <c r="K361" s="104"/>
      <c r="L361" s="105"/>
      <c r="M361" s="93">
        <f t="shared" si="5"/>
        <v>0</v>
      </c>
      <c r="N361" s="110"/>
      <c r="O361" s="106">
        <f t="shared" si="6"/>
        <v>0</v>
      </c>
      <c r="P361" s="95"/>
      <c r="R361" s="96">
        <f>'Initial Info Client Demographic'!D361</f>
        <v>0</v>
      </c>
      <c r="T361" s="33">
        <f>'Initial Info Client Demographic'!E361</f>
        <v>0</v>
      </c>
      <c r="U361" s="34">
        <f>'Initial Info Client Demographic'!F361</f>
        <v>0</v>
      </c>
      <c r="V361" s="35">
        <f>'Initial Info Client Demographic'!G361</f>
        <v>0</v>
      </c>
      <c r="W361" s="33">
        <f>'Initial Info Client Demographic'!H361</f>
        <v>0</v>
      </c>
      <c r="X361" s="34">
        <f>'Initial Info Client Demographic'!I361</f>
        <v>0</v>
      </c>
      <c r="Y361" s="35">
        <f>'Initial Info Client Demographic'!E361</f>
        <v>0</v>
      </c>
      <c r="Z361" s="35">
        <f>'Initial Info Client Demographic'!F361</f>
        <v>0</v>
      </c>
      <c r="AA361" s="35">
        <f>'Initial Info Client Demographic'!G361</f>
        <v>0</v>
      </c>
      <c r="AB361" s="35">
        <f>'Initial Info Client Demographic'!H361</f>
        <v>0</v>
      </c>
      <c r="AC361" s="35">
        <f>'Initial Info Client Demographic'!I361</f>
        <v>0</v>
      </c>
      <c r="AD361" s="35">
        <f>'Initial Info Client Demographic'!J361</f>
        <v>0</v>
      </c>
    </row>
    <row r="362" spans="1:30" ht="49.5" customHeight="1">
      <c r="A362" s="29">
        <f t="shared" si="4"/>
        <v>349</v>
      </c>
      <c r="B362" s="82">
        <f>'Initial Info Client Demographic'!B362</f>
        <v>0</v>
      </c>
      <c r="C362" s="83">
        <f>'Initial Info Client Demographic'!C362</f>
        <v>0</v>
      </c>
      <c r="D362" s="84"/>
      <c r="E362" s="85"/>
      <c r="F362" s="86"/>
      <c r="G362" s="87"/>
      <c r="H362" s="88"/>
      <c r="I362" s="89"/>
      <c r="J362" s="90"/>
      <c r="K362" s="91"/>
      <c r="L362" s="92"/>
      <c r="M362" s="93">
        <f t="shared" si="5"/>
        <v>0</v>
      </c>
      <c r="N362" s="109"/>
      <c r="O362" s="94">
        <f t="shared" si="6"/>
        <v>0</v>
      </c>
      <c r="P362" s="95"/>
      <c r="R362" s="96">
        <f>'Initial Info Client Demographic'!D362</f>
        <v>0</v>
      </c>
      <c r="T362" s="33">
        <f>'Initial Info Client Demographic'!E362</f>
        <v>0</v>
      </c>
      <c r="U362" s="34">
        <f>'Initial Info Client Demographic'!F362</f>
        <v>0</v>
      </c>
      <c r="V362" s="35">
        <f>'Initial Info Client Demographic'!G362</f>
        <v>0</v>
      </c>
      <c r="W362" s="33">
        <f>'Initial Info Client Demographic'!H362</f>
        <v>0</v>
      </c>
      <c r="X362" s="34">
        <f>'Initial Info Client Demographic'!I362</f>
        <v>0</v>
      </c>
      <c r="Y362" s="35">
        <f>'Initial Info Client Demographic'!E362</f>
        <v>0</v>
      </c>
      <c r="Z362" s="35">
        <f>'Initial Info Client Demographic'!F362</f>
        <v>0</v>
      </c>
      <c r="AA362" s="35">
        <f>'Initial Info Client Demographic'!G362</f>
        <v>0</v>
      </c>
      <c r="AB362" s="35">
        <f>'Initial Info Client Demographic'!H362</f>
        <v>0</v>
      </c>
      <c r="AC362" s="35">
        <f>'Initial Info Client Demographic'!I362</f>
        <v>0</v>
      </c>
      <c r="AD362" s="35">
        <f>'Initial Info Client Demographic'!J362</f>
        <v>0</v>
      </c>
    </row>
    <row r="363" spans="1:30" ht="49.5" customHeight="1">
      <c r="A363" s="29">
        <f t="shared" si="4"/>
        <v>350</v>
      </c>
      <c r="B363" s="97">
        <f>'Initial Info Client Demographic'!B363</f>
        <v>0</v>
      </c>
      <c r="C363" s="98">
        <f>'Initial Info Client Demographic'!C363</f>
        <v>0</v>
      </c>
      <c r="D363" s="99"/>
      <c r="E363" s="100"/>
      <c r="F363" s="101"/>
      <c r="G363" s="87"/>
      <c r="H363" s="88"/>
      <c r="I363" s="102"/>
      <c r="J363" s="103"/>
      <c r="K363" s="104"/>
      <c r="L363" s="105"/>
      <c r="M363" s="93">
        <f t="shared" si="5"/>
        <v>0</v>
      </c>
      <c r="N363" s="110"/>
      <c r="O363" s="106">
        <f t="shared" si="6"/>
        <v>0</v>
      </c>
      <c r="P363" s="95"/>
      <c r="R363" s="96">
        <f>'Initial Info Client Demographic'!D363</f>
        <v>0</v>
      </c>
      <c r="T363" s="33">
        <f>'Initial Info Client Demographic'!E363</f>
        <v>0</v>
      </c>
      <c r="U363" s="34">
        <f>'Initial Info Client Demographic'!F363</f>
        <v>0</v>
      </c>
      <c r="V363" s="35">
        <f>'Initial Info Client Demographic'!G363</f>
        <v>0</v>
      </c>
      <c r="W363" s="33">
        <f>'Initial Info Client Demographic'!H363</f>
        <v>0</v>
      </c>
      <c r="X363" s="34">
        <f>'Initial Info Client Demographic'!I363</f>
        <v>0</v>
      </c>
      <c r="Y363" s="35">
        <f>'Initial Info Client Demographic'!E363</f>
        <v>0</v>
      </c>
      <c r="Z363" s="35">
        <f>'Initial Info Client Demographic'!F363</f>
        <v>0</v>
      </c>
      <c r="AA363" s="35">
        <f>'Initial Info Client Demographic'!G363</f>
        <v>0</v>
      </c>
      <c r="AB363" s="35">
        <f>'Initial Info Client Demographic'!H363</f>
        <v>0</v>
      </c>
      <c r="AC363" s="35">
        <f>'Initial Info Client Demographic'!I363</f>
        <v>0</v>
      </c>
      <c r="AD363" s="35">
        <f>'Initial Info Client Demographic'!J363</f>
        <v>0</v>
      </c>
    </row>
    <row r="364" spans="1:30" ht="49.5" customHeight="1">
      <c r="A364" s="29">
        <f t="shared" si="4"/>
        <v>351</v>
      </c>
      <c r="B364" s="82">
        <f>'Initial Info Client Demographic'!B364</f>
        <v>0</v>
      </c>
      <c r="C364" s="83">
        <f>'Initial Info Client Demographic'!C364</f>
        <v>0</v>
      </c>
      <c r="D364" s="84"/>
      <c r="E364" s="85"/>
      <c r="F364" s="86"/>
      <c r="G364" s="87"/>
      <c r="H364" s="88"/>
      <c r="I364" s="89"/>
      <c r="J364" s="90"/>
      <c r="K364" s="91"/>
      <c r="L364" s="92"/>
      <c r="M364" s="93">
        <f t="shared" si="5"/>
        <v>0</v>
      </c>
      <c r="N364" s="109"/>
      <c r="O364" s="94">
        <f t="shared" si="6"/>
        <v>0</v>
      </c>
      <c r="P364" s="95"/>
      <c r="R364" s="96">
        <f>'Initial Info Client Demographic'!D364</f>
        <v>0</v>
      </c>
      <c r="T364" s="33">
        <f>'Initial Info Client Demographic'!E364</f>
        <v>0</v>
      </c>
      <c r="U364" s="34">
        <f>'Initial Info Client Demographic'!F364</f>
        <v>0</v>
      </c>
      <c r="V364" s="35">
        <f>'Initial Info Client Demographic'!G364</f>
        <v>0</v>
      </c>
      <c r="W364" s="33">
        <f>'Initial Info Client Demographic'!H364</f>
        <v>0</v>
      </c>
      <c r="X364" s="34">
        <f>'Initial Info Client Demographic'!I364</f>
        <v>0</v>
      </c>
      <c r="Y364" s="35">
        <f>'Initial Info Client Demographic'!E364</f>
        <v>0</v>
      </c>
      <c r="Z364" s="35">
        <f>'Initial Info Client Demographic'!F364</f>
        <v>0</v>
      </c>
      <c r="AA364" s="35">
        <f>'Initial Info Client Demographic'!G364</f>
        <v>0</v>
      </c>
      <c r="AB364" s="35">
        <f>'Initial Info Client Demographic'!H364</f>
        <v>0</v>
      </c>
      <c r="AC364" s="35">
        <f>'Initial Info Client Demographic'!I364</f>
        <v>0</v>
      </c>
      <c r="AD364" s="35">
        <f>'Initial Info Client Demographic'!J364</f>
        <v>0</v>
      </c>
    </row>
    <row r="365" spans="1:30" ht="49.5" customHeight="1">
      <c r="A365" s="29">
        <f t="shared" si="4"/>
        <v>352</v>
      </c>
      <c r="B365" s="97">
        <f>'Initial Info Client Demographic'!B365</f>
        <v>0</v>
      </c>
      <c r="C365" s="98">
        <f>'Initial Info Client Demographic'!C365</f>
        <v>0</v>
      </c>
      <c r="D365" s="99"/>
      <c r="E365" s="100"/>
      <c r="F365" s="101"/>
      <c r="G365" s="87"/>
      <c r="H365" s="88"/>
      <c r="I365" s="102"/>
      <c r="J365" s="103"/>
      <c r="K365" s="104"/>
      <c r="L365" s="105"/>
      <c r="M365" s="93">
        <f t="shared" si="5"/>
        <v>0</v>
      </c>
      <c r="N365" s="110"/>
      <c r="O365" s="106">
        <f t="shared" si="6"/>
        <v>0</v>
      </c>
      <c r="P365" s="95"/>
      <c r="R365" s="96">
        <f>'Initial Info Client Demographic'!D365</f>
        <v>0</v>
      </c>
      <c r="T365" s="33">
        <f>'Initial Info Client Demographic'!E365</f>
        <v>0</v>
      </c>
      <c r="U365" s="34">
        <f>'Initial Info Client Demographic'!F365</f>
        <v>0</v>
      </c>
      <c r="V365" s="35">
        <f>'Initial Info Client Demographic'!G365</f>
        <v>0</v>
      </c>
      <c r="W365" s="33">
        <f>'Initial Info Client Demographic'!H365</f>
        <v>0</v>
      </c>
      <c r="X365" s="34">
        <f>'Initial Info Client Demographic'!I365</f>
        <v>0</v>
      </c>
      <c r="Y365" s="35">
        <f>'Initial Info Client Demographic'!E365</f>
        <v>0</v>
      </c>
      <c r="Z365" s="35">
        <f>'Initial Info Client Demographic'!F365</f>
        <v>0</v>
      </c>
      <c r="AA365" s="35">
        <f>'Initial Info Client Demographic'!G365</f>
        <v>0</v>
      </c>
      <c r="AB365" s="35">
        <f>'Initial Info Client Demographic'!H365</f>
        <v>0</v>
      </c>
      <c r="AC365" s="35">
        <f>'Initial Info Client Demographic'!I365</f>
        <v>0</v>
      </c>
      <c r="AD365" s="35">
        <f>'Initial Info Client Demographic'!J365</f>
        <v>0</v>
      </c>
    </row>
    <row r="366" spans="1:30" ht="49.5" customHeight="1">
      <c r="A366" s="29">
        <f t="shared" si="4"/>
        <v>353</v>
      </c>
      <c r="B366" s="82">
        <f>'Initial Info Client Demographic'!B366</f>
        <v>0</v>
      </c>
      <c r="C366" s="83">
        <f>'Initial Info Client Demographic'!C366</f>
        <v>0</v>
      </c>
      <c r="D366" s="84"/>
      <c r="E366" s="85"/>
      <c r="F366" s="86"/>
      <c r="G366" s="87"/>
      <c r="H366" s="88"/>
      <c r="I366" s="89"/>
      <c r="J366" s="90"/>
      <c r="K366" s="91"/>
      <c r="L366" s="92"/>
      <c r="M366" s="93">
        <f t="shared" si="5"/>
        <v>0</v>
      </c>
      <c r="N366" s="109"/>
      <c r="O366" s="94">
        <f t="shared" si="6"/>
        <v>0</v>
      </c>
      <c r="P366" s="95"/>
      <c r="R366" s="96">
        <f>'Initial Info Client Demographic'!D366</f>
        <v>0</v>
      </c>
      <c r="T366" s="33">
        <f>'Initial Info Client Demographic'!E366</f>
        <v>0</v>
      </c>
      <c r="U366" s="34">
        <f>'Initial Info Client Demographic'!F366</f>
        <v>0</v>
      </c>
      <c r="V366" s="35">
        <f>'Initial Info Client Demographic'!G366</f>
        <v>0</v>
      </c>
      <c r="W366" s="33">
        <f>'Initial Info Client Demographic'!H366</f>
        <v>0</v>
      </c>
      <c r="X366" s="34">
        <f>'Initial Info Client Demographic'!I366</f>
        <v>0</v>
      </c>
      <c r="Y366" s="35">
        <f>'Initial Info Client Demographic'!E366</f>
        <v>0</v>
      </c>
      <c r="Z366" s="35">
        <f>'Initial Info Client Demographic'!F366</f>
        <v>0</v>
      </c>
      <c r="AA366" s="35">
        <f>'Initial Info Client Demographic'!G366</f>
        <v>0</v>
      </c>
      <c r="AB366" s="35">
        <f>'Initial Info Client Demographic'!H366</f>
        <v>0</v>
      </c>
      <c r="AC366" s="35">
        <f>'Initial Info Client Demographic'!I366</f>
        <v>0</v>
      </c>
      <c r="AD366" s="35">
        <f>'Initial Info Client Demographic'!J366</f>
        <v>0</v>
      </c>
    </row>
    <row r="367" spans="1:30" ht="49.5" customHeight="1">
      <c r="A367" s="29">
        <f t="shared" si="4"/>
        <v>354</v>
      </c>
      <c r="B367" s="97">
        <f>'Initial Info Client Demographic'!B367</f>
        <v>0</v>
      </c>
      <c r="C367" s="98">
        <f>'Initial Info Client Demographic'!C367</f>
        <v>0</v>
      </c>
      <c r="D367" s="99"/>
      <c r="E367" s="100"/>
      <c r="F367" s="101"/>
      <c r="G367" s="87"/>
      <c r="H367" s="88"/>
      <c r="I367" s="102"/>
      <c r="J367" s="103"/>
      <c r="K367" s="104"/>
      <c r="L367" s="105"/>
      <c r="M367" s="93">
        <f t="shared" si="5"/>
        <v>0</v>
      </c>
      <c r="N367" s="110"/>
      <c r="O367" s="106">
        <f t="shared" si="6"/>
        <v>0</v>
      </c>
      <c r="P367" s="95"/>
      <c r="R367" s="96">
        <f>'Initial Info Client Demographic'!D367</f>
        <v>0</v>
      </c>
      <c r="T367" s="33">
        <f>'Initial Info Client Demographic'!E367</f>
        <v>0</v>
      </c>
      <c r="U367" s="34">
        <f>'Initial Info Client Demographic'!F367</f>
        <v>0</v>
      </c>
      <c r="V367" s="35">
        <f>'Initial Info Client Demographic'!G367</f>
        <v>0</v>
      </c>
      <c r="W367" s="33">
        <f>'Initial Info Client Demographic'!H367</f>
        <v>0</v>
      </c>
      <c r="X367" s="34">
        <f>'Initial Info Client Demographic'!I367</f>
        <v>0</v>
      </c>
      <c r="Y367" s="35">
        <f>'Initial Info Client Demographic'!E367</f>
        <v>0</v>
      </c>
      <c r="Z367" s="35">
        <f>'Initial Info Client Demographic'!F367</f>
        <v>0</v>
      </c>
      <c r="AA367" s="35">
        <f>'Initial Info Client Demographic'!G367</f>
        <v>0</v>
      </c>
      <c r="AB367" s="35">
        <f>'Initial Info Client Demographic'!H367</f>
        <v>0</v>
      </c>
      <c r="AC367" s="35">
        <f>'Initial Info Client Demographic'!I367</f>
        <v>0</v>
      </c>
      <c r="AD367" s="35">
        <f>'Initial Info Client Demographic'!J367</f>
        <v>0</v>
      </c>
    </row>
    <row r="368" spans="1:30" ht="49.5" customHeight="1">
      <c r="A368" s="29">
        <f t="shared" si="4"/>
        <v>355</v>
      </c>
      <c r="B368" s="82">
        <f>'Initial Info Client Demographic'!B368</f>
        <v>0</v>
      </c>
      <c r="C368" s="83">
        <f>'Initial Info Client Demographic'!C368</f>
        <v>0</v>
      </c>
      <c r="D368" s="84"/>
      <c r="E368" s="85"/>
      <c r="F368" s="86"/>
      <c r="G368" s="87"/>
      <c r="H368" s="88"/>
      <c r="I368" s="89"/>
      <c r="J368" s="90"/>
      <c r="K368" s="91"/>
      <c r="L368" s="92"/>
      <c r="M368" s="93">
        <f t="shared" si="5"/>
        <v>0</v>
      </c>
      <c r="N368" s="109"/>
      <c r="O368" s="94">
        <f t="shared" si="6"/>
        <v>0</v>
      </c>
      <c r="P368" s="95"/>
      <c r="R368" s="96">
        <f>'Initial Info Client Demographic'!D368</f>
        <v>0</v>
      </c>
      <c r="T368" s="33">
        <f>'Initial Info Client Demographic'!E368</f>
        <v>0</v>
      </c>
      <c r="U368" s="34">
        <f>'Initial Info Client Demographic'!F368</f>
        <v>0</v>
      </c>
      <c r="V368" s="35">
        <f>'Initial Info Client Demographic'!G368</f>
        <v>0</v>
      </c>
      <c r="W368" s="33">
        <f>'Initial Info Client Demographic'!H368</f>
        <v>0</v>
      </c>
      <c r="X368" s="34">
        <f>'Initial Info Client Demographic'!I368</f>
        <v>0</v>
      </c>
      <c r="Y368" s="35">
        <f>'Initial Info Client Demographic'!E368</f>
        <v>0</v>
      </c>
      <c r="Z368" s="35">
        <f>'Initial Info Client Demographic'!F368</f>
        <v>0</v>
      </c>
      <c r="AA368" s="35">
        <f>'Initial Info Client Demographic'!G368</f>
        <v>0</v>
      </c>
      <c r="AB368" s="35">
        <f>'Initial Info Client Demographic'!H368</f>
        <v>0</v>
      </c>
      <c r="AC368" s="35">
        <f>'Initial Info Client Demographic'!I368</f>
        <v>0</v>
      </c>
      <c r="AD368" s="35">
        <f>'Initial Info Client Demographic'!J368</f>
        <v>0</v>
      </c>
    </row>
    <row r="369" spans="1:30" ht="49.5" customHeight="1">
      <c r="A369" s="29">
        <f t="shared" si="4"/>
        <v>356</v>
      </c>
      <c r="B369" s="97">
        <f>'Initial Info Client Demographic'!B369</f>
        <v>0</v>
      </c>
      <c r="C369" s="98">
        <f>'Initial Info Client Demographic'!C369</f>
        <v>0</v>
      </c>
      <c r="D369" s="99"/>
      <c r="E369" s="100"/>
      <c r="F369" s="101"/>
      <c r="G369" s="87"/>
      <c r="H369" s="88"/>
      <c r="I369" s="102"/>
      <c r="J369" s="103"/>
      <c r="K369" s="104"/>
      <c r="L369" s="105"/>
      <c r="M369" s="93">
        <f t="shared" si="5"/>
        <v>0</v>
      </c>
      <c r="N369" s="110"/>
      <c r="O369" s="106">
        <f t="shared" si="6"/>
        <v>0</v>
      </c>
      <c r="P369" s="95"/>
      <c r="R369" s="96">
        <f>'Initial Info Client Demographic'!D369</f>
        <v>0</v>
      </c>
      <c r="T369" s="33">
        <f>'Initial Info Client Demographic'!E369</f>
        <v>0</v>
      </c>
      <c r="U369" s="34">
        <f>'Initial Info Client Demographic'!F369</f>
        <v>0</v>
      </c>
      <c r="V369" s="35">
        <f>'Initial Info Client Demographic'!G369</f>
        <v>0</v>
      </c>
      <c r="W369" s="33">
        <f>'Initial Info Client Demographic'!H369</f>
        <v>0</v>
      </c>
      <c r="X369" s="34">
        <f>'Initial Info Client Demographic'!I369</f>
        <v>0</v>
      </c>
      <c r="Y369" s="35">
        <f>'Initial Info Client Demographic'!E369</f>
        <v>0</v>
      </c>
      <c r="Z369" s="35">
        <f>'Initial Info Client Demographic'!F369</f>
        <v>0</v>
      </c>
      <c r="AA369" s="35">
        <f>'Initial Info Client Demographic'!G369</f>
        <v>0</v>
      </c>
      <c r="AB369" s="35">
        <f>'Initial Info Client Demographic'!H369</f>
        <v>0</v>
      </c>
      <c r="AC369" s="35">
        <f>'Initial Info Client Demographic'!I369</f>
        <v>0</v>
      </c>
      <c r="AD369" s="35">
        <f>'Initial Info Client Demographic'!J369</f>
        <v>0</v>
      </c>
    </row>
    <row r="370" spans="1:30" ht="49.5" customHeight="1">
      <c r="A370" s="29">
        <f t="shared" si="4"/>
        <v>357</v>
      </c>
      <c r="B370" s="82">
        <f>'Initial Info Client Demographic'!B370</f>
        <v>0</v>
      </c>
      <c r="C370" s="83">
        <f>'Initial Info Client Demographic'!C370</f>
        <v>0</v>
      </c>
      <c r="D370" s="84"/>
      <c r="E370" s="85"/>
      <c r="F370" s="86"/>
      <c r="G370" s="87"/>
      <c r="H370" s="88"/>
      <c r="I370" s="89"/>
      <c r="J370" s="90"/>
      <c r="K370" s="91"/>
      <c r="L370" s="92"/>
      <c r="M370" s="93">
        <f t="shared" si="5"/>
        <v>0</v>
      </c>
      <c r="N370" s="109"/>
      <c r="O370" s="94">
        <f t="shared" si="6"/>
        <v>0</v>
      </c>
      <c r="P370" s="95"/>
      <c r="R370" s="96">
        <f>'Initial Info Client Demographic'!D370</f>
        <v>0</v>
      </c>
      <c r="T370" s="33">
        <f>'Initial Info Client Demographic'!E370</f>
        <v>0</v>
      </c>
      <c r="U370" s="34">
        <f>'Initial Info Client Demographic'!F370</f>
        <v>0</v>
      </c>
      <c r="V370" s="35">
        <f>'Initial Info Client Demographic'!G370</f>
        <v>0</v>
      </c>
      <c r="W370" s="33">
        <f>'Initial Info Client Demographic'!H370</f>
        <v>0</v>
      </c>
      <c r="X370" s="34">
        <f>'Initial Info Client Demographic'!I370</f>
        <v>0</v>
      </c>
      <c r="Y370" s="35">
        <f>'Initial Info Client Demographic'!E370</f>
        <v>0</v>
      </c>
      <c r="Z370" s="35">
        <f>'Initial Info Client Demographic'!F370</f>
        <v>0</v>
      </c>
      <c r="AA370" s="35">
        <f>'Initial Info Client Demographic'!G370</f>
        <v>0</v>
      </c>
      <c r="AB370" s="35">
        <f>'Initial Info Client Demographic'!H370</f>
        <v>0</v>
      </c>
      <c r="AC370" s="35">
        <f>'Initial Info Client Demographic'!I370</f>
        <v>0</v>
      </c>
      <c r="AD370" s="35">
        <f>'Initial Info Client Demographic'!J370</f>
        <v>0</v>
      </c>
    </row>
    <row r="371" spans="1:30" ht="49.5" customHeight="1">
      <c r="A371" s="29">
        <f t="shared" si="4"/>
        <v>358</v>
      </c>
      <c r="B371" s="97">
        <f>'Initial Info Client Demographic'!B371</f>
        <v>0</v>
      </c>
      <c r="C371" s="98">
        <f>'Initial Info Client Demographic'!C371</f>
        <v>0</v>
      </c>
      <c r="D371" s="99"/>
      <c r="E371" s="100"/>
      <c r="F371" s="101"/>
      <c r="G371" s="87"/>
      <c r="H371" s="88"/>
      <c r="I371" s="102"/>
      <c r="J371" s="103"/>
      <c r="K371" s="104"/>
      <c r="L371" s="105"/>
      <c r="M371" s="93">
        <f t="shared" si="5"/>
        <v>0</v>
      </c>
      <c r="N371" s="110"/>
      <c r="O371" s="106">
        <f t="shared" si="6"/>
        <v>0</v>
      </c>
      <c r="P371" s="95"/>
      <c r="R371" s="96">
        <f>'Initial Info Client Demographic'!D371</f>
        <v>0</v>
      </c>
      <c r="T371" s="33">
        <f>'Initial Info Client Demographic'!E371</f>
        <v>0</v>
      </c>
      <c r="U371" s="34">
        <f>'Initial Info Client Demographic'!F371</f>
        <v>0</v>
      </c>
      <c r="V371" s="35">
        <f>'Initial Info Client Demographic'!G371</f>
        <v>0</v>
      </c>
      <c r="W371" s="33">
        <f>'Initial Info Client Demographic'!H371</f>
        <v>0</v>
      </c>
      <c r="X371" s="34">
        <f>'Initial Info Client Demographic'!I371</f>
        <v>0</v>
      </c>
      <c r="Y371" s="35">
        <f>'Initial Info Client Demographic'!E371</f>
        <v>0</v>
      </c>
      <c r="Z371" s="35">
        <f>'Initial Info Client Demographic'!F371</f>
        <v>0</v>
      </c>
      <c r="AA371" s="35">
        <f>'Initial Info Client Demographic'!G371</f>
        <v>0</v>
      </c>
      <c r="AB371" s="35">
        <f>'Initial Info Client Demographic'!H371</f>
        <v>0</v>
      </c>
      <c r="AC371" s="35">
        <f>'Initial Info Client Demographic'!I371</f>
        <v>0</v>
      </c>
      <c r="AD371" s="35">
        <f>'Initial Info Client Demographic'!J371</f>
        <v>0</v>
      </c>
    </row>
    <row r="372" spans="1:30" ht="49.5" customHeight="1">
      <c r="A372" s="29">
        <f t="shared" si="4"/>
        <v>359</v>
      </c>
      <c r="B372" s="82">
        <f>'Initial Info Client Demographic'!B372</f>
        <v>0</v>
      </c>
      <c r="C372" s="83">
        <f>'Initial Info Client Demographic'!C372</f>
        <v>0</v>
      </c>
      <c r="D372" s="84"/>
      <c r="E372" s="85"/>
      <c r="F372" s="86"/>
      <c r="G372" s="87"/>
      <c r="H372" s="88"/>
      <c r="I372" s="89"/>
      <c r="J372" s="90"/>
      <c r="K372" s="91"/>
      <c r="L372" s="92"/>
      <c r="M372" s="93">
        <f t="shared" si="5"/>
        <v>0</v>
      </c>
      <c r="N372" s="109"/>
      <c r="O372" s="94">
        <f t="shared" si="6"/>
        <v>0</v>
      </c>
      <c r="P372" s="95"/>
      <c r="R372" s="96">
        <f>'Initial Info Client Demographic'!D372</f>
        <v>0</v>
      </c>
      <c r="T372" s="33">
        <f>'Initial Info Client Demographic'!E372</f>
        <v>0</v>
      </c>
      <c r="U372" s="34">
        <f>'Initial Info Client Demographic'!F372</f>
        <v>0</v>
      </c>
      <c r="V372" s="35">
        <f>'Initial Info Client Demographic'!G372</f>
        <v>0</v>
      </c>
      <c r="W372" s="33">
        <f>'Initial Info Client Demographic'!H372</f>
        <v>0</v>
      </c>
      <c r="X372" s="34">
        <f>'Initial Info Client Demographic'!I372</f>
        <v>0</v>
      </c>
      <c r="Y372" s="35">
        <f>'Initial Info Client Demographic'!E372</f>
        <v>0</v>
      </c>
      <c r="Z372" s="35">
        <f>'Initial Info Client Demographic'!F372</f>
        <v>0</v>
      </c>
      <c r="AA372" s="35">
        <f>'Initial Info Client Demographic'!G372</f>
        <v>0</v>
      </c>
      <c r="AB372" s="35">
        <f>'Initial Info Client Demographic'!H372</f>
        <v>0</v>
      </c>
      <c r="AC372" s="35">
        <f>'Initial Info Client Demographic'!I372</f>
        <v>0</v>
      </c>
      <c r="AD372" s="35">
        <f>'Initial Info Client Demographic'!J372</f>
        <v>0</v>
      </c>
    </row>
    <row r="373" spans="1:30" ht="49.5" customHeight="1">
      <c r="A373" s="29">
        <f t="shared" si="4"/>
        <v>360</v>
      </c>
      <c r="B373" s="97">
        <f>'Initial Info Client Demographic'!B373</f>
        <v>0</v>
      </c>
      <c r="C373" s="98">
        <f>'Initial Info Client Demographic'!C373</f>
        <v>0</v>
      </c>
      <c r="D373" s="99"/>
      <c r="E373" s="100"/>
      <c r="F373" s="101"/>
      <c r="G373" s="87"/>
      <c r="H373" s="88"/>
      <c r="I373" s="102"/>
      <c r="J373" s="103"/>
      <c r="K373" s="104"/>
      <c r="L373" s="105"/>
      <c r="M373" s="93">
        <f t="shared" si="5"/>
        <v>0</v>
      </c>
      <c r="N373" s="110"/>
      <c r="O373" s="106">
        <f t="shared" si="6"/>
        <v>0</v>
      </c>
      <c r="P373" s="95"/>
      <c r="R373" s="96">
        <f>'Initial Info Client Demographic'!D373</f>
        <v>0</v>
      </c>
      <c r="T373" s="33">
        <f>'Initial Info Client Demographic'!E373</f>
        <v>0</v>
      </c>
      <c r="U373" s="34">
        <f>'Initial Info Client Demographic'!F373</f>
        <v>0</v>
      </c>
      <c r="V373" s="35">
        <f>'Initial Info Client Demographic'!G373</f>
        <v>0</v>
      </c>
      <c r="W373" s="33">
        <f>'Initial Info Client Demographic'!H373</f>
        <v>0</v>
      </c>
      <c r="X373" s="34">
        <f>'Initial Info Client Demographic'!I373</f>
        <v>0</v>
      </c>
      <c r="Y373" s="35">
        <f>'Initial Info Client Demographic'!E373</f>
        <v>0</v>
      </c>
      <c r="Z373" s="35">
        <f>'Initial Info Client Demographic'!F373</f>
        <v>0</v>
      </c>
      <c r="AA373" s="35">
        <f>'Initial Info Client Demographic'!G373</f>
        <v>0</v>
      </c>
      <c r="AB373" s="35">
        <f>'Initial Info Client Demographic'!H373</f>
        <v>0</v>
      </c>
      <c r="AC373" s="35">
        <f>'Initial Info Client Demographic'!I373</f>
        <v>0</v>
      </c>
      <c r="AD373" s="35">
        <f>'Initial Info Client Demographic'!J373</f>
        <v>0</v>
      </c>
    </row>
    <row r="374" spans="1:30" ht="49.5" customHeight="1">
      <c r="A374" s="29">
        <f t="shared" si="4"/>
        <v>361</v>
      </c>
      <c r="B374" s="82">
        <f>'Initial Info Client Demographic'!B374</f>
        <v>0</v>
      </c>
      <c r="C374" s="83">
        <f>'Initial Info Client Demographic'!C374</f>
        <v>0</v>
      </c>
      <c r="D374" s="84"/>
      <c r="E374" s="85"/>
      <c r="F374" s="86"/>
      <c r="G374" s="87"/>
      <c r="H374" s="88"/>
      <c r="I374" s="89"/>
      <c r="J374" s="90"/>
      <c r="K374" s="91"/>
      <c r="L374" s="92"/>
      <c r="M374" s="93">
        <f t="shared" si="5"/>
        <v>0</v>
      </c>
      <c r="N374" s="109"/>
      <c r="O374" s="94">
        <f t="shared" si="6"/>
        <v>0</v>
      </c>
      <c r="P374" s="95"/>
      <c r="R374" s="96">
        <f>'Initial Info Client Demographic'!D374</f>
        <v>0</v>
      </c>
      <c r="T374" s="33">
        <f>'Initial Info Client Demographic'!E374</f>
        <v>0</v>
      </c>
      <c r="U374" s="34">
        <f>'Initial Info Client Demographic'!F374</f>
        <v>0</v>
      </c>
      <c r="V374" s="35">
        <f>'Initial Info Client Demographic'!G374</f>
        <v>0</v>
      </c>
      <c r="W374" s="33">
        <f>'Initial Info Client Demographic'!H374</f>
        <v>0</v>
      </c>
      <c r="X374" s="34">
        <f>'Initial Info Client Demographic'!I374</f>
        <v>0</v>
      </c>
      <c r="Y374" s="35">
        <f>'Initial Info Client Demographic'!E374</f>
        <v>0</v>
      </c>
      <c r="Z374" s="35">
        <f>'Initial Info Client Demographic'!F374</f>
        <v>0</v>
      </c>
      <c r="AA374" s="35">
        <f>'Initial Info Client Demographic'!G374</f>
        <v>0</v>
      </c>
      <c r="AB374" s="35">
        <f>'Initial Info Client Demographic'!H374</f>
        <v>0</v>
      </c>
      <c r="AC374" s="35">
        <f>'Initial Info Client Demographic'!I374</f>
        <v>0</v>
      </c>
      <c r="AD374" s="35">
        <f>'Initial Info Client Demographic'!J374</f>
        <v>0</v>
      </c>
    </row>
    <row r="375" spans="1:30" ht="49.5" customHeight="1">
      <c r="A375" s="29">
        <f t="shared" si="4"/>
        <v>362</v>
      </c>
      <c r="B375" s="97">
        <f>'Initial Info Client Demographic'!B375</f>
        <v>0</v>
      </c>
      <c r="C375" s="98">
        <f>'Initial Info Client Demographic'!C375</f>
        <v>0</v>
      </c>
      <c r="D375" s="99"/>
      <c r="E375" s="100"/>
      <c r="F375" s="101"/>
      <c r="G375" s="87"/>
      <c r="H375" s="88"/>
      <c r="I375" s="102"/>
      <c r="J375" s="103"/>
      <c r="K375" s="104"/>
      <c r="L375" s="105"/>
      <c r="M375" s="93">
        <f t="shared" si="5"/>
        <v>0</v>
      </c>
      <c r="N375" s="110"/>
      <c r="O375" s="106">
        <f t="shared" si="6"/>
        <v>0</v>
      </c>
      <c r="P375" s="95"/>
      <c r="R375" s="96">
        <f>'Initial Info Client Demographic'!D375</f>
        <v>0</v>
      </c>
      <c r="T375" s="33">
        <f>'Initial Info Client Demographic'!E375</f>
        <v>0</v>
      </c>
      <c r="U375" s="34">
        <f>'Initial Info Client Demographic'!F375</f>
        <v>0</v>
      </c>
      <c r="V375" s="35">
        <f>'Initial Info Client Demographic'!G375</f>
        <v>0</v>
      </c>
      <c r="W375" s="33">
        <f>'Initial Info Client Demographic'!H375</f>
        <v>0</v>
      </c>
      <c r="X375" s="34">
        <f>'Initial Info Client Demographic'!I375</f>
        <v>0</v>
      </c>
      <c r="Y375" s="35">
        <f>'Initial Info Client Demographic'!E375</f>
        <v>0</v>
      </c>
      <c r="Z375" s="35">
        <f>'Initial Info Client Demographic'!F375</f>
        <v>0</v>
      </c>
      <c r="AA375" s="35">
        <f>'Initial Info Client Demographic'!G375</f>
        <v>0</v>
      </c>
      <c r="AB375" s="35">
        <f>'Initial Info Client Demographic'!H375</f>
        <v>0</v>
      </c>
      <c r="AC375" s="35">
        <f>'Initial Info Client Demographic'!I375</f>
        <v>0</v>
      </c>
      <c r="AD375" s="35">
        <f>'Initial Info Client Demographic'!J375</f>
        <v>0</v>
      </c>
    </row>
    <row r="376" spans="1:30" ht="49.5" customHeight="1">
      <c r="A376" s="29">
        <f t="shared" si="4"/>
        <v>363</v>
      </c>
      <c r="B376" s="82">
        <f>'Initial Info Client Demographic'!B376</f>
        <v>0</v>
      </c>
      <c r="C376" s="83">
        <f>'Initial Info Client Demographic'!C376</f>
        <v>0</v>
      </c>
      <c r="D376" s="84"/>
      <c r="E376" s="85"/>
      <c r="F376" s="86"/>
      <c r="G376" s="87"/>
      <c r="H376" s="88"/>
      <c r="I376" s="89"/>
      <c r="J376" s="90"/>
      <c r="K376" s="91"/>
      <c r="L376" s="92"/>
      <c r="M376" s="93">
        <f t="shared" si="5"/>
        <v>0</v>
      </c>
      <c r="N376" s="109"/>
      <c r="O376" s="94">
        <f t="shared" si="6"/>
        <v>0</v>
      </c>
      <c r="P376" s="95"/>
      <c r="R376" s="96">
        <f>'Initial Info Client Demographic'!D376</f>
        <v>0</v>
      </c>
      <c r="T376" s="33">
        <f>'Initial Info Client Demographic'!E376</f>
        <v>0</v>
      </c>
      <c r="U376" s="34">
        <f>'Initial Info Client Demographic'!F376</f>
        <v>0</v>
      </c>
      <c r="V376" s="35">
        <f>'Initial Info Client Demographic'!G376</f>
        <v>0</v>
      </c>
      <c r="W376" s="33">
        <f>'Initial Info Client Demographic'!H376</f>
        <v>0</v>
      </c>
      <c r="X376" s="34">
        <f>'Initial Info Client Demographic'!I376</f>
        <v>0</v>
      </c>
      <c r="Y376" s="35">
        <f>'Initial Info Client Demographic'!E376</f>
        <v>0</v>
      </c>
      <c r="Z376" s="35">
        <f>'Initial Info Client Demographic'!F376</f>
        <v>0</v>
      </c>
      <c r="AA376" s="35">
        <f>'Initial Info Client Demographic'!G376</f>
        <v>0</v>
      </c>
      <c r="AB376" s="35">
        <f>'Initial Info Client Demographic'!H376</f>
        <v>0</v>
      </c>
      <c r="AC376" s="35">
        <f>'Initial Info Client Demographic'!I376</f>
        <v>0</v>
      </c>
      <c r="AD376" s="35">
        <f>'Initial Info Client Demographic'!J376</f>
        <v>0</v>
      </c>
    </row>
    <row r="377" spans="1:30" ht="49.5" customHeight="1">
      <c r="A377" s="29">
        <f t="shared" si="4"/>
        <v>364</v>
      </c>
      <c r="B377" s="97">
        <f>'Initial Info Client Demographic'!B377</f>
        <v>0</v>
      </c>
      <c r="C377" s="98">
        <f>'Initial Info Client Demographic'!C377</f>
        <v>0</v>
      </c>
      <c r="D377" s="99"/>
      <c r="E377" s="100"/>
      <c r="F377" s="101"/>
      <c r="G377" s="87"/>
      <c r="H377" s="88"/>
      <c r="I377" s="102"/>
      <c r="J377" s="103"/>
      <c r="K377" s="104"/>
      <c r="L377" s="105"/>
      <c r="M377" s="93">
        <f t="shared" si="5"/>
        <v>0</v>
      </c>
      <c r="N377" s="110"/>
      <c r="O377" s="106">
        <f t="shared" si="6"/>
        <v>0</v>
      </c>
      <c r="P377" s="95"/>
      <c r="R377" s="96">
        <f>'Initial Info Client Demographic'!D377</f>
        <v>0</v>
      </c>
      <c r="T377" s="33">
        <f>'Initial Info Client Demographic'!E377</f>
        <v>0</v>
      </c>
      <c r="U377" s="34">
        <f>'Initial Info Client Demographic'!F377</f>
        <v>0</v>
      </c>
      <c r="V377" s="35">
        <f>'Initial Info Client Demographic'!G377</f>
        <v>0</v>
      </c>
      <c r="W377" s="33">
        <f>'Initial Info Client Demographic'!H377</f>
        <v>0</v>
      </c>
      <c r="X377" s="34">
        <f>'Initial Info Client Demographic'!I377</f>
        <v>0</v>
      </c>
      <c r="Y377" s="35">
        <f>'Initial Info Client Demographic'!E377</f>
        <v>0</v>
      </c>
      <c r="Z377" s="35">
        <f>'Initial Info Client Demographic'!F377</f>
        <v>0</v>
      </c>
      <c r="AA377" s="35">
        <f>'Initial Info Client Demographic'!G377</f>
        <v>0</v>
      </c>
      <c r="AB377" s="35">
        <f>'Initial Info Client Demographic'!H377</f>
        <v>0</v>
      </c>
      <c r="AC377" s="35">
        <f>'Initial Info Client Demographic'!I377</f>
        <v>0</v>
      </c>
      <c r="AD377" s="35">
        <f>'Initial Info Client Demographic'!J377</f>
        <v>0</v>
      </c>
    </row>
    <row r="378" spans="1:30" ht="49.5" customHeight="1">
      <c r="A378" s="29">
        <f t="shared" si="4"/>
        <v>365</v>
      </c>
      <c r="B378" s="82">
        <f>'Initial Info Client Demographic'!B378</f>
        <v>0</v>
      </c>
      <c r="C378" s="83">
        <f>'Initial Info Client Demographic'!C378</f>
        <v>0</v>
      </c>
      <c r="D378" s="84"/>
      <c r="E378" s="85"/>
      <c r="F378" s="86"/>
      <c r="G378" s="87"/>
      <c r="H378" s="88"/>
      <c r="I378" s="89"/>
      <c r="J378" s="90"/>
      <c r="K378" s="91"/>
      <c r="L378" s="92"/>
      <c r="M378" s="93">
        <f t="shared" si="5"/>
        <v>0</v>
      </c>
      <c r="N378" s="109"/>
      <c r="O378" s="94">
        <f t="shared" si="6"/>
        <v>0</v>
      </c>
      <c r="P378" s="95"/>
      <c r="R378" s="96">
        <f>'Initial Info Client Demographic'!D378</f>
        <v>0</v>
      </c>
      <c r="T378" s="33">
        <f>'Initial Info Client Demographic'!E378</f>
        <v>0</v>
      </c>
      <c r="U378" s="34">
        <f>'Initial Info Client Demographic'!F378</f>
        <v>0</v>
      </c>
      <c r="V378" s="35">
        <f>'Initial Info Client Demographic'!G378</f>
        <v>0</v>
      </c>
      <c r="W378" s="33">
        <f>'Initial Info Client Demographic'!H378</f>
        <v>0</v>
      </c>
      <c r="X378" s="34">
        <f>'Initial Info Client Demographic'!I378</f>
        <v>0</v>
      </c>
      <c r="Y378" s="35">
        <f>'Initial Info Client Demographic'!E378</f>
        <v>0</v>
      </c>
      <c r="Z378" s="35">
        <f>'Initial Info Client Demographic'!F378</f>
        <v>0</v>
      </c>
      <c r="AA378" s="35">
        <f>'Initial Info Client Demographic'!G378</f>
        <v>0</v>
      </c>
      <c r="AB378" s="35">
        <f>'Initial Info Client Demographic'!H378</f>
        <v>0</v>
      </c>
      <c r="AC378" s="35">
        <f>'Initial Info Client Demographic'!I378</f>
        <v>0</v>
      </c>
      <c r="AD378" s="35">
        <f>'Initial Info Client Demographic'!J378</f>
        <v>0</v>
      </c>
    </row>
    <row r="379" spans="1:30" ht="49.5" customHeight="1">
      <c r="A379" s="29">
        <f t="shared" si="4"/>
        <v>366</v>
      </c>
      <c r="B379" s="97">
        <f>'Initial Info Client Demographic'!B379</f>
        <v>0</v>
      </c>
      <c r="C379" s="98">
        <f>'Initial Info Client Demographic'!C379</f>
        <v>0</v>
      </c>
      <c r="D379" s="99"/>
      <c r="E379" s="100"/>
      <c r="F379" s="101"/>
      <c r="G379" s="87"/>
      <c r="H379" s="88"/>
      <c r="I379" s="102"/>
      <c r="J379" s="103"/>
      <c r="K379" s="104"/>
      <c r="L379" s="105"/>
      <c r="M379" s="93">
        <f t="shared" si="5"/>
        <v>0</v>
      </c>
      <c r="N379" s="110"/>
      <c r="O379" s="106">
        <f t="shared" si="6"/>
        <v>0</v>
      </c>
      <c r="P379" s="95"/>
      <c r="R379" s="96">
        <f>'Initial Info Client Demographic'!D379</f>
        <v>0</v>
      </c>
      <c r="T379" s="33">
        <f>'Initial Info Client Demographic'!E379</f>
        <v>0</v>
      </c>
      <c r="U379" s="34">
        <f>'Initial Info Client Demographic'!F379</f>
        <v>0</v>
      </c>
      <c r="V379" s="35">
        <f>'Initial Info Client Demographic'!G379</f>
        <v>0</v>
      </c>
      <c r="W379" s="33">
        <f>'Initial Info Client Demographic'!H379</f>
        <v>0</v>
      </c>
      <c r="X379" s="34">
        <f>'Initial Info Client Demographic'!I379</f>
        <v>0</v>
      </c>
      <c r="Y379" s="35">
        <f>'Initial Info Client Demographic'!E379</f>
        <v>0</v>
      </c>
      <c r="Z379" s="35">
        <f>'Initial Info Client Demographic'!F379</f>
        <v>0</v>
      </c>
      <c r="AA379" s="35">
        <f>'Initial Info Client Demographic'!G379</f>
        <v>0</v>
      </c>
      <c r="AB379" s="35">
        <f>'Initial Info Client Demographic'!H379</f>
        <v>0</v>
      </c>
      <c r="AC379" s="35">
        <f>'Initial Info Client Demographic'!I379</f>
        <v>0</v>
      </c>
      <c r="AD379" s="35">
        <f>'Initial Info Client Demographic'!J379</f>
        <v>0</v>
      </c>
    </row>
    <row r="380" spans="1:30" ht="49.5" customHeight="1">
      <c r="A380" s="29">
        <f t="shared" si="4"/>
        <v>367</v>
      </c>
      <c r="B380" s="82">
        <f>'Initial Info Client Demographic'!B380</f>
        <v>0</v>
      </c>
      <c r="C380" s="83">
        <f>'Initial Info Client Demographic'!C380</f>
        <v>0</v>
      </c>
      <c r="D380" s="84"/>
      <c r="E380" s="85"/>
      <c r="F380" s="86"/>
      <c r="G380" s="87"/>
      <c r="H380" s="88"/>
      <c r="I380" s="89"/>
      <c r="J380" s="90"/>
      <c r="K380" s="91"/>
      <c r="L380" s="92"/>
      <c r="M380" s="93">
        <f t="shared" si="5"/>
        <v>0</v>
      </c>
      <c r="N380" s="109"/>
      <c r="O380" s="94">
        <f t="shared" si="6"/>
        <v>0</v>
      </c>
      <c r="P380" s="95"/>
      <c r="R380" s="96">
        <f>'Initial Info Client Demographic'!D380</f>
        <v>0</v>
      </c>
      <c r="T380" s="33">
        <f>'Initial Info Client Demographic'!E380</f>
        <v>0</v>
      </c>
      <c r="U380" s="34">
        <f>'Initial Info Client Demographic'!F380</f>
        <v>0</v>
      </c>
      <c r="V380" s="35">
        <f>'Initial Info Client Demographic'!G380</f>
        <v>0</v>
      </c>
      <c r="W380" s="33">
        <f>'Initial Info Client Demographic'!H380</f>
        <v>0</v>
      </c>
      <c r="X380" s="34">
        <f>'Initial Info Client Demographic'!I380</f>
        <v>0</v>
      </c>
      <c r="Y380" s="35">
        <f>'Initial Info Client Demographic'!E380</f>
        <v>0</v>
      </c>
      <c r="Z380" s="35">
        <f>'Initial Info Client Demographic'!F380</f>
        <v>0</v>
      </c>
      <c r="AA380" s="35">
        <f>'Initial Info Client Demographic'!G380</f>
        <v>0</v>
      </c>
      <c r="AB380" s="35">
        <f>'Initial Info Client Demographic'!H380</f>
        <v>0</v>
      </c>
      <c r="AC380" s="35">
        <f>'Initial Info Client Demographic'!I380</f>
        <v>0</v>
      </c>
      <c r="AD380" s="35">
        <f>'Initial Info Client Demographic'!J380</f>
        <v>0</v>
      </c>
    </row>
    <row r="381" spans="1:30" ht="49.5" customHeight="1">
      <c r="A381" s="29">
        <f t="shared" si="4"/>
        <v>368</v>
      </c>
      <c r="B381" s="97">
        <f>'Initial Info Client Demographic'!B381</f>
        <v>0</v>
      </c>
      <c r="C381" s="98">
        <f>'Initial Info Client Demographic'!C381</f>
        <v>0</v>
      </c>
      <c r="D381" s="99"/>
      <c r="E381" s="100"/>
      <c r="F381" s="101"/>
      <c r="G381" s="87"/>
      <c r="H381" s="88"/>
      <c r="I381" s="102"/>
      <c r="J381" s="103"/>
      <c r="K381" s="104"/>
      <c r="L381" s="105"/>
      <c r="M381" s="93">
        <f t="shared" si="5"/>
        <v>0</v>
      </c>
      <c r="N381" s="110"/>
      <c r="O381" s="106">
        <f t="shared" si="6"/>
        <v>0</v>
      </c>
      <c r="P381" s="95"/>
      <c r="R381" s="96">
        <f>'Initial Info Client Demographic'!D381</f>
        <v>0</v>
      </c>
      <c r="T381" s="33">
        <f>'Initial Info Client Demographic'!E381</f>
        <v>0</v>
      </c>
      <c r="U381" s="34">
        <f>'Initial Info Client Demographic'!F381</f>
        <v>0</v>
      </c>
      <c r="V381" s="35">
        <f>'Initial Info Client Demographic'!G381</f>
        <v>0</v>
      </c>
      <c r="W381" s="33">
        <f>'Initial Info Client Demographic'!H381</f>
        <v>0</v>
      </c>
      <c r="X381" s="34">
        <f>'Initial Info Client Demographic'!I381</f>
        <v>0</v>
      </c>
      <c r="Y381" s="35">
        <f>'Initial Info Client Demographic'!E381</f>
        <v>0</v>
      </c>
      <c r="Z381" s="35">
        <f>'Initial Info Client Demographic'!F381</f>
        <v>0</v>
      </c>
      <c r="AA381" s="35">
        <f>'Initial Info Client Demographic'!G381</f>
        <v>0</v>
      </c>
      <c r="AB381" s="35">
        <f>'Initial Info Client Demographic'!H381</f>
        <v>0</v>
      </c>
      <c r="AC381" s="35">
        <f>'Initial Info Client Demographic'!I381</f>
        <v>0</v>
      </c>
      <c r="AD381" s="35">
        <f>'Initial Info Client Demographic'!J381</f>
        <v>0</v>
      </c>
    </row>
    <row r="382" spans="1:30" ht="49.5" customHeight="1">
      <c r="A382" s="29">
        <f t="shared" si="4"/>
        <v>369</v>
      </c>
      <c r="B382" s="82">
        <f>'Initial Info Client Demographic'!B382</f>
        <v>0</v>
      </c>
      <c r="C382" s="83">
        <f>'Initial Info Client Demographic'!C382</f>
        <v>0</v>
      </c>
      <c r="D382" s="84"/>
      <c r="E382" s="85"/>
      <c r="F382" s="86"/>
      <c r="G382" s="87"/>
      <c r="H382" s="88"/>
      <c r="I382" s="89"/>
      <c r="J382" s="90"/>
      <c r="K382" s="91"/>
      <c r="L382" s="92"/>
      <c r="M382" s="93">
        <f t="shared" si="5"/>
        <v>0</v>
      </c>
      <c r="N382" s="109"/>
      <c r="O382" s="94">
        <f t="shared" si="6"/>
        <v>0</v>
      </c>
      <c r="P382" s="95"/>
      <c r="R382" s="96">
        <f>'Initial Info Client Demographic'!D382</f>
        <v>0</v>
      </c>
      <c r="T382" s="33">
        <f>'Initial Info Client Demographic'!E382</f>
        <v>0</v>
      </c>
      <c r="U382" s="34">
        <f>'Initial Info Client Demographic'!F382</f>
        <v>0</v>
      </c>
      <c r="V382" s="35">
        <f>'Initial Info Client Demographic'!G382</f>
        <v>0</v>
      </c>
      <c r="W382" s="33">
        <f>'Initial Info Client Demographic'!H382</f>
        <v>0</v>
      </c>
      <c r="X382" s="34">
        <f>'Initial Info Client Demographic'!I382</f>
        <v>0</v>
      </c>
      <c r="Y382" s="35">
        <f>'Initial Info Client Demographic'!E382</f>
        <v>0</v>
      </c>
      <c r="Z382" s="35">
        <f>'Initial Info Client Demographic'!F382</f>
        <v>0</v>
      </c>
      <c r="AA382" s="35">
        <f>'Initial Info Client Demographic'!G382</f>
        <v>0</v>
      </c>
      <c r="AB382" s="35">
        <f>'Initial Info Client Demographic'!H382</f>
        <v>0</v>
      </c>
      <c r="AC382" s="35">
        <f>'Initial Info Client Demographic'!I382</f>
        <v>0</v>
      </c>
      <c r="AD382" s="35">
        <f>'Initial Info Client Demographic'!J382</f>
        <v>0</v>
      </c>
    </row>
    <row r="383" spans="1:30" ht="49.5" customHeight="1">
      <c r="A383" s="29">
        <f t="shared" si="4"/>
        <v>370</v>
      </c>
      <c r="B383" s="97">
        <f>'Initial Info Client Demographic'!B383</f>
        <v>0</v>
      </c>
      <c r="C383" s="98">
        <f>'Initial Info Client Demographic'!C383</f>
        <v>0</v>
      </c>
      <c r="D383" s="99"/>
      <c r="E383" s="100"/>
      <c r="F383" s="101"/>
      <c r="G383" s="87"/>
      <c r="H383" s="88"/>
      <c r="I383" s="102"/>
      <c r="J383" s="103"/>
      <c r="K383" s="104"/>
      <c r="L383" s="105"/>
      <c r="M383" s="93">
        <f t="shared" si="5"/>
        <v>0</v>
      </c>
      <c r="N383" s="110"/>
      <c r="O383" s="106">
        <f t="shared" si="6"/>
        <v>0</v>
      </c>
      <c r="P383" s="95"/>
      <c r="R383" s="96">
        <f>'Initial Info Client Demographic'!D383</f>
        <v>0</v>
      </c>
      <c r="T383" s="33">
        <f>'Initial Info Client Demographic'!E383</f>
        <v>0</v>
      </c>
      <c r="U383" s="34">
        <f>'Initial Info Client Demographic'!F383</f>
        <v>0</v>
      </c>
      <c r="V383" s="35">
        <f>'Initial Info Client Demographic'!G383</f>
        <v>0</v>
      </c>
      <c r="W383" s="33">
        <f>'Initial Info Client Demographic'!H383</f>
        <v>0</v>
      </c>
      <c r="X383" s="34">
        <f>'Initial Info Client Demographic'!I383</f>
        <v>0</v>
      </c>
      <c r="Y383" s="35">
        <f>'Initial Info Client Demographic'!E383</f>
        <v>0</v>
      </c>
      <c r="Z383" s="35">
        <f>'Initial Info Client Demographic'!F383</f>
        <v>0</v>
      </c>
      <c r="AA383" s="35">
        <f>'Initial Info Client Demographic'!G383</f>
        <v>0</v>
      </c>
      <c r="AB383" s="35">
        <f>'Initial Info Client Demographic'!H383</f>
        <v>0</v>
      </c>
      <c r="AC383" s="35">
        <f>'Initial Info Client Demographic'!I383</f>
        <v>0</v>
      </c>
      <c r="AD383" s="35">
        <f>'Initial Info Client Demographic'!J383</f>
        <v>0</v>
      </c>
    </row>
    <row r="384" spans="1:30" ht="49.5" customHeight="1">
      <c r="A384" s="29">
        <f t="shared" si="4"/>
        <v>371</v>
      </c>
      <c r="B384" s="82">
        <f>'Initial Info Client Demographic'!B384</f>
        <v>0</v>
      </c>
      <c r="C384" s="83">
        <f>'Initial Info Client Demographic'!C384</f>
        <v>0</v>
      </c>
      <c r="D384" s="84"/>
      <c r="E384" s="85"/>
      <c r="F384" s="86"/>
      <c r="G384" s="87"/>
      <c r="H384" s="88"/>
      <c r="I384" s="89"/>
      <c r="J384" s="90"/>
      <c r="K384" s="91"/>
      <c r="L384" s="92"/>
      <c r="M384" s="93">
        <f t="shared" si="5"/>
        <v>0</v>
      </c>
      <c r="N384" s="109"/>
      <c r="O384" s="94">
        <f t="shared" si="6"/>
        <v>0</v>
      </c>
      <c r="P384" s="95"/>
      <c r="R384" s="96">
        <f>'Initial Info Client Demographic'!D384</f>
        <v>0</v>
      </c>
      <c r="T384" s="33">
        <f>'Initial Info Client Demographic'!E384</f>
        <v>0</v>
      </c>
      <c r="U384" s="34">
        <f>'Initial Info Client Demographic'!F384</f>
        <v>0</v>
      </c>
      <c r="V384" s="35">
        <f>'Initial Info Client Demographic'!G384</f>
        <v>0</v>
      </c>
      <c r="W384" s="33">
        <f>'Initial Info Client Demographic'!H384</f>
        <v>0</v>
      </c>
      <c r="X384" s="34">
        <f>'Initial Info Client Demographic'!I384</f>
        <v>0</v>
      </c>
      <c r="Y384" s="35">
        <f>'Initial Info Client Demographic'!E384</f>
        <v>0</v>
      </c>
      <c r="Z384" s="35">
        <f>'Initial Info Client Demographic'!F384</f>
        <v>0</v>
      </c>
      <c r="AA384" s="35">
        <f>'Initial Info Client Demographic'!G384</f>
        <v>0</v>
      </c>
      <c r="AB384" s="35">
        <f>'Initial Info Client Demographic'!H384</f>
        <v>0</v>
      </c>
      <c r="AC384" s="35">
        <f>'Initial Info Client Demographic'!I384</f>
        <v>0</v>
      </c>
      <c r="AD384" s="35">
        <f>'Initial Info Client Demographic'!J384</f>
        <v>0</v>
      </c>
    </row>
    <row r="385" spans="1:30" ht="49.5" customHeight="1">
      <c r="A385" s="29">
        <f t="shared" si="4"/>
        <v>372</v>
      </c>
      <c r="B385" s="97">
        <f>'Initial Info Client Demographic'!B385</f>
        <v>0</v>
      </c>
      <c r="C385" s="98">
        <f>'Initial Info Client Demographic'!C385</f>
        <v>0</v>
      </c>
      <c r="D385" s="99"/>
      <c r="E385" s="100"/>
      <c r="F385" s="101"/>
      <c r="G385" s="87"/>
      <c r="H385" s="88"/>
      <c r="I385" s="102"/>
      <c r="J385" s="103"/>
      <c r="K385" s="104"/>
      <c r="L385" s="105"/>
      <c r="M385" s="93">
        <f t="shared" si="5"/>
        <v>0</v>
      </c>
      <c r="N385" s="110"/>
      <c r="O385" s="106">
        <f t="shared" si="6"/>
        <v>0</v>
      </c>
      <c r="P385" s="95"/>
      <c r="R385" s="96">
        <f>'Initial Info Client Demographic'!D385</f>
        <v>0</v>
      </c>
      <c r="T385" s="33">
        <f>'Initial Info Client Demographic'!E385</f>
        <v>0</v>
      </c>
      <c r="U385" s="34">
        <f>'Initial Info Client Demographic'!F385</f>
        <v>0</v>
      </c>
      <c r="V385" s="35">
        <f>'Initial Info Client Demographic'!G385</f>
        <v>0</v>
      </c>
      <c r="W385" s="33">
        <f>'Initial Info Client Demographic'!H385</f>
        <v>0</v>
      </c>
      <c r="X385" s="34">
        <f>'Initial Info Client Demographic'!I385</f>
        <v>0</v>
      </c>
      <c r="Y385" s="35">
        <f>'Initial Info Client Demographic'!E385</f>
        <v>0</v>
      </c>
      <c r="Z385" s="35">
        <f>'Initial Info Client Demographic'!F385</f>
        <v>0</v>
      </c>
      <c r="AA385" s="35">
        <f>'Initial Info Client Demographic'!G385</f>
        <v>0</v>
      </c>
      <c r="AB385" s="35">
        <f>'Initial Info Client Demographic'!H385</f>
        <v>0</v>
      </c>
      <c r="AC385" s="35">
        <f>'Initial Info Client Demographic'!I385</f>
        <v>0</v>
      </c>
      <c r="AD385" s="35">
        <f>'Initial Info Client Demographic'!J385</f>
        <v>0</v>
      </c>
    </row>
    <row r="386" spans="1:30" ht="49.5" customHeight="1">
      <c r="A386" s="29">
        <f t="shared" si="4"/>
        <v>373</v>
      </c>
      <c r="B386" s="82">
        <f>'Initial Info Client Demographic'!B386</f>
        <v>0</v>
      </c>
      <c r="C386" s="83">
        <f>'Initial Info Client Demographic'!C386</f>
        <v>0</v>
      </c>
      <c r="D386" s="84"/>
      <c r="E386" s="85"/>
      <c r="F386" s="86"/>
      <c r="G386" s="87"/>
      <c r="H386" s="88"/>
      <c r="I386" s="89"/>
      <c r="J386" s="90"/>
      <c r="K386" s="91"/>
      <c r="L386" s="92"/>
      <c r="M386" s="93">
        <f t="shared" si="5"/>
        <v>0</v>
      </c>
      <c r="N386" s="109"/>
      <c r="O386" s="94">
        <f t="shared" si="6"/>
        <v>0</v>
      </c>
      <c r="P386" s="95"/>
      <c r="R386" s="96">
        <f>'Initial Info Client Demographic'!D386</f>
        <v>0</v>
      </c>
      <c r="T386" s="33">
        <f>'Initial Info Client Demographic'!E386</f>
        <v>0</v>
      </c>
      <c r="U386" s="34">
        <f>'Initial Info Client Demographic'!F386</f>
        <v>0</v>
      </c>
      <c r="V386" s="35">
        <f>'Initial Info Client Demographic'!G386</f>
        <v>0</v>
      </c>
      <c r="W386" s="33">
        <f>'Initial Info Client Demographic'!H386</f>
        <v>0</v>
      </c>
      <c r="X386" s="34">
        <f>'Initial Info Client Demographic'!I386</f>
        <v>0</v>
      </c>
      <c r="Y386" s="35">
        <f>'Initial Info Client Demographic'!E386</f>
        <v>0</v>
      </c>
      <c r="Z386" s="35">
        <f>'Initial Info Client Demographic'!F386</f>
        <v>0</v>
      </c>
      <c r="AA386" s="35">
        <f>'Initial Info Client Demographic'!G386</f>
        <v>0</v>
      </c>
      <c r="AB386" s="35">
        <f>'Initial Info Client Demographic'!H386</f>
        <v>0</v>
      </c>
      <c r="AC386" s="35">
        <f>'Initial Info Client Demographic'!I386</f>
        <v>0</v>
      </c>
      <c r="AD386" s="35">
        <f>'Initial Info Client Demographic'!J386</f>
        <v>0</v>
      </c>
    </row>
    <row r="387" spans="1:30" ht="49.5" customHeight="1">
      <c r="A387" s="29">
        <f t="shared" si="4"/>
        <v>374</v>
      </c>
      <c r="B387" s="97">
        <f>'Initial Info Client Demographic'!B387</f>
        <v>0</v>
      </c>
      <c r="C387" s="98">
        <f>'Initial Info Client Demographic'!C387</f>
        <v>0</v>
      </c>
      <c r="D387" s="99"/>
      <c r="E387" s="100"/>
      <c r="F387" s="101"/>
      <c r="G387" s="87"/>
      <c r="H387" s="88"/>
      <c r="I387" s="102"/>
      <c r="J387" s="103"/>
      <c r="K387" s="104"/>
      <c r="L387" s="105"/>
      <c r="M387" s="93">
        <f t="shared" si="5"/>
        <v>0</v>
      </c>
      <c r="N387" s="110"/>
      <c r="O387" s="106">
        <f t="shared" si="6"/>
        <v>0</v>
      </c>
      <c r="P387" s="95"/>
      <c r="R387" s="96">
        <f>'Initial Info Client Demographic'!D387</f>
        <v>0</v>
      </c>
      <c r="T387" s="33">
        <f>'Initial Info Client Demographic'!E387</f>
        <v>0</v>
      </c>
      <c r="U387" s="34">
        <f>'Initial Info Client Demographic'!F387</f>
        <v>0</v>
      </c>
      <c r="V387" s="35">
        <f>'Initial Info Client Demographic'!G387</f>
        <v>0</v>
      </c>
      <c r="W387" s="33">
        <f>'Initial Info Client Demographic'!H387</f>
        <v>0</v>
      </c>
      <c r="X387" s="34">
        <f>'Initial Info Client Demographic'!I387</f>
        <v>0</v>
      </c>
      <c r="Y387" s="35">
        <f>'Initial Info Client Demographic'!E387</f>
        <v>0</v>
      </c>
      <c r="Z387" s="35">
        <f>'Initial Info Client Demographic'!F387</f>
        <v>0</v>
      </c>
      <c r="AA387" s="35">
        <f>'Initial Info Client Demographic'!G387</f>
        <v>0</v>
      </c>
      <c r="AB387" s="35">
        <f>'Initial Info Client Demographic'!H387</f>
        <v>0</v>
      </c>
      <c r="AC387" s="35">
        <f>'Initial Info Client Demographic'!I387</f>
        <v>0</v>
      </c>
      <c r="AD387" s="35">
        <f>'Initial Info Client Demographic'!J387</f>
        <v>0</v>
      </c>
    </row>
    <row r="388" spans="1:30" ht="49.5" customHeight="1">
      <c r="A388" s="29">
        <f t="shared" si="4"/>
        <v>375</v>
      </c>
      <c r="B388" s="82">
        <f>'Initial Info Client Demographic'!B388</f>
        <v>0</v>
      </c>
      <c r="C388" s="83">
        <f>'Initial Info Client Demographic'!C388</f>
        <v>0</v>
      </c>
      <c r="D388" s="84"/>
      <c r="E388" s="85"/>
      <c r="F388" s="86"/>
      <c r="G388" s="87"/>
      <c r="H388" s="88"/>
      <c r="I388" s="89"/>
      <c r="J388" s="90"/>
      <c r="K388" s="91"/>
      <c r="L388" s="92"/>
      <c r="M388" s="93">
        <f t="shared" si="5"/>
        <v>0</v>
      </c>
      <c r="N388" s="109"/>
      <c r="O388" s="94">
        <f t="shared" si="6"/>
        <v>0</v>
      </c>
      <c r="P388" s="95"/>
      <c r="R388" s="96">
        <f>'Initial Info Client Demographic'!D388</f>
        <v>0</v>
      </c>
      <c r="T388" s="33">
        <f>'Initial Info Client Demographic'!E388</f>
        <v>0</v>
      </c>
      <c r="U388" s="34">
        <f>'Initial Info Client Demographic'!F388</f>
        <v>0</v>
      </c>
      <c r="V388" s="35">
        <f>'Initial Info Client Demographic'!G388</f>
        <v>0</v>
      </c>
      <c r="W388" s="33">
        <f>'Initial Info Client Demographic'!H388</f>
        <v>0</v>
      </c>
      <c r="X388" s="34">
        <f>'Initial Info Client Demographic'!I388</f>
        <v>0</v>
      </c>
      <c r="Y388" s="35">
        <f>'Initial Info Client Demographic'!E388</f>
        <v>0</v>
      </c>
      <c r="Z388" s="35">
        <f>'Initial Info Client Demographic'!F388</f>
        <v>0</v>
      </c>
      <c r="AA388" s="35">
        <f>'Initial Info Client Demographic'!G388</f>
        <v>0</v>
      </c>
      <c r="AB388" s="35">
        <f>'Initial Info Client Demographic'!H388</f>
        <v>0</v>
      </c>
      <c r="AC388" s="35">
        <f>'Initial Info Client Demographic'!I388</f>
        <v>0</v>
      </c>
      <c r="AD388" s="35">
        <f>'Initial Info Client Demographic'!J388</f>
        <v>0</v>
      </c>
    </row>
    <row r="389" spans="1:30" ht="49.5" customHeight="1">
      <c r="A389" s="29">
        <f t="shared" si="4"/>
        <v>376</v>
      </c>
      <c r="B389" s="97">
        <f>'Initial Info Client Demographic'!B389</f>
        <v>0</v>
      </c>
      <c r="C389" s="98">
        <f>'Initial Info Client Demographic'!C389</f>
        <v>0</v>
      </c>
      <c r="D389" s="99"/>
      <c r="E389" s="100"/>
      <c r="F389" s="101"/>
      <c r="G389" s="87"/>
      <c r="H389" s="88"/>
      <c r="I389" s="102"/>
      <c r="J389" s="103"/>
      <c r="K389" s="104"/>
      <c r="L389" s="105"/>
      <c r="M389" s="93">
        <f t="shared" si="5"/>
        <v>0</v>
      </c>
      <c r="N389" s="110"/>
      <c r="O389" s="106">
        <f t="shared" si="6"/>
        <v>0</v>
      </c>
      <c r="P389" s="95"/>
      <c r="R389" s="96">
        <f>'Initial Info Client Demographic'!D389</f>
        <v>0</v>
      </c>
      <c r="T389" s="33">
        <f>'Initial Info Client Demographic'!E389</f>
        <v>0</v>
      </c>
      <c r="U389" s="34">
        <f>'Initial Info Client Demographic'!F389</f>
        <v>0</v>
      </c>
      <c r="V389" s="35">
        <f>'Initial Info Client Demographic'!G389</f>
        <v>0</v>
      </c>
      <c r="W389" s="33">
        <f>'Initial Info Client Demographic'!H389</f>
        <v>0</v>
      </c>
      <c r="X389" s="34">
        <f>'Initial Info Client Demographic'!I389</f>
        <v>0</v>
      </c>
      <c r="Y389" s="35">
        <f>'Initial Info Client Demographic'!E389</f>
        <v>0</v>
      </c>
      <c r="Z389" s="35">
        <f>'Initial Info Client Demographic'!F389</f>
        <v>0</v>
      </c>
      <c r="AA389" s="35">
        <f>'Initial Info Client Demographic'!G389</f>
        <v>0</v>
      </c>
      <c r="AB389" s="35">
        <f>'Initial Info Client Demographic'!H389</f>
        <v>0</v>
      </c>
      <c r="AC389" s="35">
        <f>'Initial Info Client Demographic'!I389</f>
        <v>0</v>
      </c>
      <c r="AD389" s="35">
        <f>'Initial Info Client Demographic'!J389</f>
        <v>0</v>
      </c>
    </row>
    <row r="390" spans="1:30" ht="49.5" customHeight="1">
      <c r="A390" s="29">
        <f t="shared" si="4"/>
        <v>377</v>
      </c>
      <c r="B390" s="82">
        <f>'Initial Info Client Demographic'!B390</f>
        <v>0</v>
      </c>
      <c r="C390" s="83">
        <f>'Initial Info Client Demographic'!C390</f>
        <v>0</v>
      </c>
      <c r="D390" s="84"/>
      <c r="E390" s="85"/>
      <c r="F390" s="86"/>
      <c r="G390" s="87"/>
      <c r="H390" s="88"/>
      <c r="I390" s="89"/>
      <c r="J390" s="90"/>
      <c r="K390" s="91"/>
      <c r="L390" s="92"/>
      <c r="M390" s="93">
        <f t="shared" si="5"/>
        <v>0</v>
      </c>
      <c r="N390" s="109"/>
      <c r="O390" s="94">
        <f t="shared" si="6"/>
        <v>0</v>
      </c>
      <c r="P390" s="95"/>
      <c r="R390" s="96">
        <f>'Initial Info Client Demographic'!D390</f>
        <v>0</v>
      </c>
      <c r="T390" s="33">
        <f>'Initial Info Client Demographic'!E390</f>
        <v>0</v>
      </c>
      <c r="U390" s="34">
        <f>'Initial Info Client Demographic'!F390</f>
        <v>0</v>
      </c>
      <c r="V390" s="35">
        <f>'Initial Info Client Demographic'!G390</f>
        <v>0</v>
      </c>
      <c r="W390" s="33">
        <f>'Initial Info Client Demographic'!H390</f>
        <v>0</v>
      </c>
      <c r="X390" s="34">
        <f>'Initial Info Client Demographic'!I390</f>
        <v>0</v>
      </c>
      <c r="Y390" s="35">
        <f>'Initial Info Client Demographic'!E390</f>
        <v>0</v>
      </c>
      <c r="Z390" s="35">
        <f>'Initial Info Client Demographic'!F390</f>
        <v>0</v>
      </c>
      <c r="AA390" s="35">
        <f>'Initial Info Client Demographic'!G390</f>
        <v>0</v>
      </c>
      <c r="AB390" s="35">
        <f>'Initial Info Client Demographic'!H390</f>
        <v>0</v>
      </c>
      <c r="AC390" s="35">
        <f>'Initial Info Client Demographic'!I390</f>
        <v>0</v>
      </c>
      <c r="AD390" s="35">
        <f>'Initial Info Client Demographic'!J390</f>
        <v>0</v>
      </c>
    </row>
    <row r="391" spans="1:30" ht="49.5" customHeight="1">
      <c r="A391" s="29">
        <f t="shared" si="4"/>
        <v>378</v>
      </c>
      <c r="B391" s="97">
        <f>'Initial Info Client Demographic'!B391</f>
        <v>0</v>
      </c>
      <c r="C391" s="98">
        <f>'Initial Info Client Demographic'!C391</f>
        <v>0</v>
      </c>
      <c r="D391" s="99"/>
      <c r="E391" s="100"/>
      <c r="F391" s="101"/>
      <c r="G391" s="87"/>
      <c r="H391" s="88"/>
      <c r="I391" s="102"/>
      <c r="J391" s="103"/>
      <c r="K391" s="104"/>
      <c r="L391" s="105"/>
      <c r="M391" s="93">
        <f t="shared" si="5"/>
        <v>0</v>
      </c>
      <c r="N391" s="110"/>
      <c r="O391" s="106">
        <f t="shared" si="6"/>
        <v>0</v>
      </c>
      <c r="P391" s="95"/>
      <c r="R391" s="96">
        <f>'Initial Info Client Demographic'!D391</f>
        <v>0</v>
      </c>
      <c r="T391" s="33">
        <f>'Initial Info Client Demographic'!E391</f>
        <v>0</v>
      </c>
      <c r="U391" s="34">
        <f>'Initial Info Client Demographic'!F391</f>
        <v>0</v>
      </c>
      <c r="V391" s="35">
        <f>'Initial Info Client Demographic'!G391</f>
        <v>0</v>
      </c>
      <c r="W391" s="33">
        <f>'Initial Info Client Demographic'!H391</f>
        <v>0</v>
      </c>
      <c r="X391" s="34">
        <f>'Initial Info Client Demographic'!I391</f>
        <v>0</v>
      </c>
      <c r="Y391" s="35">
        <f>'Initial Info Client Demographic'!E391</f>
        <v>0</v>
      </c>
      <c r="Z391" s="35">
        <f>'Initial Info Client Demographic'!F391</f>
        <v>0</v>
      </c>
      <c r="AA391" s="35">
        <f>'Initial Info Client Demographic'!G391</f>
        <v>0</v>
      </c>
      <c r="AB391" s="35">
        <f>'Initial Info Client Demographic'!H391</f>
        <v>0</v>
      </c>
      <c r="AC391" s="35">
        <f>'Initial Info Client Demographic'!I391</f>
        <v>0</v>
      </c>
      <c r="AD391" s="35">
        <f>'Initial Info Client Demographic'!J391</f>
        <v>0</v>
      </c>
    </row>
    <row r="392" spans="1:30" ht="49.5" customHeight="1">
      <c r="A392" s="29">
        <f t="shared" si="4"/>
        <v>379</v>
      </c>
      <c r="B392" s="82">
        <f>'Initial Info Client Demographic'!B392</f>
        <v>0</v>
      </c>
      <c r="C392" s="83">
        <f>'Initial Info Client Demographic'!C392</f>
        <v>0</v>
      </c>
      <c r="D392" s="84"/>
      <c r="E392" s="85"/>
      <c r="F392" s="86"/>
      <c r="G392" s="87"/>
      <c r="H392" s="88"/>
      <c r="I392" s="89"/>
      <c r="J392" s="90"/>
      <c r="K392" s="91"/>
      <c r="L392" s="92"/>
      <c r="M392" s="93">
        <f t="shared" si="5"/>
        <v>0</v>
      </c>
      <c r="N392" s="109"/>
      <c r="O392" s="94">
        <f t="shared" si="6"/>
        <v>0</v>
      </c>
      <c r="P392" s="95"/>
      <c r="R392" s="96">
        <f>'Initial Info Client Demographic'!D392</f>
        <v>0</v>
      </c>
      <c r="T392" s="33">
        <f>'Initial Info Client Demographic'!E392</f>
        <v>0</v>
      </c>
      <c r="U392" s="34">
        <f>'Initial Info Client Demographic'!F392</f>
        <v>0</v>
      </c>
      <c r="V392" s="35">
        <f>'Initial Info Client Demographic'!G392</f>
        <v>0</v>
      </c>
      <c r="W392" s="33">
        <f>'Initial Info Client Demographic'!H392</f>
        <v>0</v>
      </c>
      <c r="X392" s="34">
        <f>'Initial Info Client Demographic'!I392</f>
        <v>0</v>
      </c>
      <c r="Y392" s="35">
        <f>'Initial Info Client Demographic'!E392</f>
        <v>0</v>
      </c>
      <c r="Z392" s="35">
        <f>'Initial Info Client Demographic'!F392</f>
        <v>0</v>
      </c>
      <c r="AA392" s="35">
        <f>'Initial Info Client Demographic'!G392</f>
        <v>0</v>
      </c>
      <c r="AB392" s="35">
        <f>'Initial Info Client Demographic'!H392</f>
        <v>0</v>
      </c>
      <c r="AC392" s="35">
        <f>'Initial Info Client Demographic'!I392</f>
        <v>0</v>
      </c>
      <c r="AD392" s="35">
        <f>'Initial Info Client Demographic'!J392</f>
        <v>0</v>
      </c>
    </row>
    <row r="393" spans="1:30" ht="49.5" customHeight="1">
      <c r="A393" s="29">
        <f t="shared" si="4"/>
        <v>380</v>
      </c>
      <c r="B393" s="97">
        <f>'Initial Info Client Demographic'!B393</f>
        <v>0</v>
      </c>
      <c r="C393" s="98">
        <f>'Initial Info Client Demographic'!C393</f>
        <v>0</v>
      </c>
      <c r="D393" s="99"/>
      <c r="E393" s="100"/>
      <c r="F393" s="101"/>
      <c r="G393" s="87"/>
      <c r="H393" s="88"/>
      <c r="I393" s="102"/>
      <c r="J393" s="103"/>
      <c r="K393" s="104"/>
      <c r="L393" s="105"/>
      <c r="M393" s="93">
        <f t="shared" si="5"/>
        <v>0</v>
      </c>
      <c r="N393" s="110"/>
      <c r="O393" s="106">
        <f t="shared" si="6"/>
        <v>0</v>
      </c>
      <c r="P393" s="95"/>
      <c r="R393" s="96">
        <f>'Initial Info Client Demographic'!D393</f>
        <v>0</v>
      </c>
      <c r="T393" s="33">
        <f>'Initial Info Client Demographic'!E393</f>
        <v>0</v>
      </c>
      <c r="U393" s="34">
        <f>'Initial Info Client Demographic'!F393</f>
        <v>0</v>
      </c>
      <c r="V393" s="35">
        <f>'Initial Info Client Demographic'!G393</f>
        <v>0</v>
      </c>
      <c r="W393" s="33">
        <f>'Initial Info Client Demographic'!H393</f>
        <v>0</v>
      </c>
      <c r="X393" s="34">
        <f>'Initial Info Client Demographic'!I393</f>
        <v>0</v>
      </c>
      <c r="Y393" s="35">
        <f>'Initial Info Client Demographic'!E393</f>
        <v>0</v>
      </c>
      <c r="Z393" s="35">
        <f>'Initial Info Client Demographic'!F393</f>
        <v>0</v>
      </c>
      <c r="AA393" s="35">
        <f>'Initial Info Client Demographic'!G393</f>
        <v>0</v>
      </c>
      <c r="AB393" s="35">
        <f>'Initial Info Client Demographic'!H393</f>
        <v>0</v>
      </c>
      <c r="AC393" s="35">
        <f>'Initial Info Client Demographic'!I393</f>
        <v>0</v>
      </c>
      <c r="AD393" s="35">
        <f>'Initial Info Client Demographic'!J393</f>
        <v>0</v>
      </c>
    </row>
    <row r="394" spans="1:30" ht="49.5" customHeight="1">
      <c r="A394" s="29">
        <f t="shared" si="4"/>
        <v>381</v>
      </c>
      <c r="B394" s="82">
        <f>'Initial Info Client Demographic'!B394</f>
        <v>0</v>
      </c>
      <c r="C394" s="83">
        <f>'Initial Info Client Demographic'!C394</f>
        <v>0</v>
      </c>
      <c r="D394" s="84"/>
      <c r="E394" s="85"/>
      <c r="F394" s="86"/>
      <c r="G394" s="87"/>
      <c r="H394" s="88"/>
      <c r="I394" s="89"/>
      <c r="J394" s="90"/>
      <c r="K394" s="91"/>
      <c r="L394" s="92"/>
      <c r="M394" s="93">
        <f t="shared" si="5"/>
        <v>0</v>
      </c>
      <c r="N394" s="109"/>
      <c r="O394" s="94">
        <f t="shared" si="6"/>
        <v>0</v>
      </c>
      <c r="P394" s="95"/>
      <c r="R394" s="96">
        <f>'Initial Info Client Demographic'!D394</f>
        <v>0</v>
      </c>
      <c r="T394" s="33">
        <f>'Initial Info Client Demographic'!E394</f>
        <v>0</v>
      </c>
      <c r="U394" s="34">
        <f>'Initial Info Client Demographic'!F394</f>
        <v>0</v>
      </c>
      <c r="V394" s="35">
        <f>'Initial Info Client Demographic'!G394</f>
        <v>0</v>
      </c>
      <c r="W394" s="33">
        <f>'Initial Info Client Demographic'!H394</f>
        <v>0</v>
      </c>
      <c r="X394" s="34">
        <f>'Initial Info Client Demographic'!I394</f>
        <v>0</v>
      </c>
      <c r="Y394" s="35">
        <f>'Initial Info Client Demographic'!E394</f>
        <v>0</v>
      </c>
      <c r="Z394" s="35">
        <f>'Initial Info Client Demographic'!F394</f>
        <v>0</v>
      </c>
      <c r="AA394" s="35">
        <f>'Initial Info Client Demographic'!G394</f>
        <v>0</v>
      </c>
      <c r="AB394" s="35">
        <f>'Initial Info Client Demographic'!H394</f>
        <v>0</v>
      </c>
      <c r="AC394" s="35">
        <f>'Initial Info Client Demographic'!I394</f>
        <v>0</v>
      </c>
      <c r="AD394" s="35">
        <f>'Initial Info Client Demographic'!J394</f>
        <v>0</v>
      </c>
    </row>
    <row r="395" spans="1:30" ht="49.5" customHeight="1">
      <c r="A395" s="29">
        <f t="shared" si="4"/>
        <v>382</v>
      </c>
      <c r="B395" s="97">
        <f>'Initial Info Client Demographic'!B395</f>
        <v>0</v>
      </c>
      <c r="C395" s="98">
        <f>'Initial Info Client Demographic'!C395</f>
        <v>0</v>
      </c>
      <c r="D395" s="99"/>
      <c r="E395" s="100"/>
      <c r="F395" s="101"/>
      <c r="G395" s="87"/>
      <c r="H395" s="88"/>
      <c r="I395" s="102"/>
      <c r="J395" s="103"/>
      <c r="K395" s="104"/>
      <c r="L395" s="105"/>
      <c r="M395" s="93">
        <f t="shared" si="5"/>
        <v>0</v>
      </c>
      <c r="N395" s="110"/>
      <c r="O395" s="106">
        <f t="shared" si="6"/>
        <v>0</v>
      </c>
      <c r="P395" s="95"/>
      <c r="R395" s="96">
        <f>'Initial Info Client Demographic'!D395</f>
        <v>0</v>
      </c>
      <c r="T395" s="33">
        <f>'Initial Info Client Demographic'!E395</f>
        <v>0</v>
      </c>
      <c r="U395" s="34">
        <f>'Initial Info Client Demographic'!F395</f>
        <v>0</v>
      </c>
      <c r="V395" s="35">
        <f>'Initial Info Client Demographic'!G395</f>
        <v>0</v>
      </c>
      <c r="W395" s="33">
        <f>'Initial Info Client Demographic'!H395</f>
        <v>0</v>
      </c>
      <c r="X395" s="34">
        <f>'Initial Info Client Demographic'!I395</f>
        <v>0</v>
      </c>
      <c r="Y395" s="35">
        <f>'Initial Info Client Demographic'!E395</f>
        <v>0</v>
      </c>
      <c r="Z395" s="35">
        <f>'Initial Info Client Demographic'!F395</f>
        <v>0</v>
      </c>
      <c r="AA395" s="35">
        <f>'Initial Info Client Demographic'!G395</f>
        <v>0</v>
      </c>
      <c r="AB395" s="35">
        <f>'Initial Info Client Demographic'!H395</f>
        <v>0</v>
      </c>
      <c r="AC395" s="35">
        <f>'Initial Info Client Demographic'!I395</f>
        <v>0</v>
      </c>
      <c r="AD395" s="35">
        <f>'Initial Info Client Demographic'!J395</f>
        <v>0</v>
      </c>
    </row>
    <row r="396" spans="1:30" ht="49.5" customHeight="1">
      <c r="A396" s="29">
        <f t="shared" si="4"/>
        <v>383</v>
      </c>
      <c r="B396" s="82">
        <f>'Initial Info Client Demographic'!B396</f>
        <v>0</v>
      </c>
      <c r="C396" s="83">
        <f>'Initial Info Client Demographic'!C396</f>
        <v>0</v>
      </c>
      <c r="D396" s="84"/>
      <c r="E396" s="85"/>
      <c r="F396" s="86"/>
      <c r="G396" s="87"/>
      <c r="H396" s="88"/>
      <c r="I396" s="89"/>
      <c r="J396" s="90"/>
      <c r="K396" s="91"/>
      <c r="L396" s="92"/>
      <c r="M396" s="93">
        <f t="shared" si="5"/>
        <v>0</v>
      </c>
      <c r="N396" s="109"/>
      <c r="O396" s="94">
        <f t="shared" si="6"/>
        <v>0</v>
      </c>
      <c r="P396" s="95"/>
      <c r="R396" s="96">
        <f>'Initial Info Client Demographic'!D396</f>
        <v>0</v>
      </c>
      <c r="T396" s="33">
        <f>'Initial Info Client Demographic'!E396</f>
        <v>0</v>
      </c>
      <c r="U396" s="34">
        <f>'Initial Info Client Demographic'!F396</f>
        <v>0</v>
      </c>
      <c r="V396" s="35">
        <f>'Initial Info Client Demographic'!G396</f>
        <v>0</v>
      </c>
      <c r="W396" s="33">
        <f>'Initial Info Client Demographic'!H396</f>
        <v>0</v>
      </c>
      <c r="X396" s="34">
        <f>'Initial Info Client Demographic'!I396</f>
        <v>0</v>
      </c>
      <c r="Y396" s="35">
        <f>'Initial Info Client Demographic'!E396</f>
        <v>0</v>
      </c>
      <c r="Z396" s="35">
        <f>'Initial Info Client Demographic'!F396</f>
        <v>0</v>
      </c>
      <c r="AA396" s="35">
        <f>'Initial Info Client Demographic'!G396</f>
        <v>0</v>
      </c>
      <c r="AB396" s="35">
        <f>'Initial Info Client Demographic'!H396</f>
        <v>0</v>
      </c>
      <c r="AC396" s="35">
        <f>'Initial Info Client Demographic'!I396</f>
        <v>0</v>
      </c>
      <c r="AD396" s="35">
        <f>'Initial Info Client Demographic'!J396</f>
        <v>0</v>
      </c>
    </row>
    <row r="397" spans="1:30" ht="49.5" customHeight="1">
      <c r="A397" s="29">
        <f t="shared" si="4"/>
        <v>384</v>
      </c>
      <c r="B397" s="97">
        <f>'Initial Info Client Demographic'!B397</f>
        <v>0</v>
      </c>
      <c r="C397" s="98">
        <f>'Initial Info Client Demographic'!C397</f>
        <v>0</v>
      </c>
      <c r="D397" s="99"/>
      <c r="E397" s="100"/>
      <c r="F397" s="101"/>
      <c r="G397" s="87"/>
      <c r="H397" s="88"/>
      <c r="I397" s="102"/>
      <c r="J397" s="103"/>
      <c r="K397" s="104"/>
      <c r="L397" s="105"/>
      <c r="M397" s="93">
        <f t="shared" si="5"/>
        <v>0</v>
      </c>
      <c r="N397" s="110"/>
      <c r="O397" s="106">
        <f t="shared" si="6"/>
        <v>0</v>
      </c>
      <c r="P397" s="95"/>
      <c r="R397" s="96">
        <f>'Initial Info Client Demographic'!D397</f>
        <v>0</v>
      </c>
      <c r="T397" s="33">
        <f>'Initial Info Client Demographic'!E397</f>
        <v>0</v>
      </c>
      <c r="U397" s="34">
        <f>'Initial Info Client Demographic'!F397</f>
        <v>0</v>
      </c>
      <c r="V397" s="35">
        <f>'Initial Info Client Demographic'!G397</f>
        <v>0</v>
      </c>
      <c r="W397" s="33">
        <f>'Initial Info Client Demographic'!H397</f>
        <v>0</v>
      </c>
      <c r="X397" s="34">
        <f>'Initial Info Client Demographic'!I397</f>
        <v>0</v>
      </c>
      <c r="Y397" s="35">
        <f>'Initial Info Client Demographic'!E397</f>
        <v>0</v>
      </c>
      <c r="Z397" s="35">
        <f>'Initial Info Client Demographic'!F397</f>
        <v>0</v>
      </c>
      <c r="AA397" s="35">
        <f>'Initial Info Client Demographic'!G397</f>
        <v>0</v>
      </c>
      <c r="AB397" s="35">
        <f>'Initial Info Client Demographic'!H397</f>
        <v>0</v>
      </c>
      <c r="AC397" s="35">
        <f>'Initial Info Client Demographic'!I397</f>
        <v>0</v>
      </c>
      <c r="AD397" s="35">
        <f>'Initial Info Client Demographic'!J397</f>
        <v>0</v>
      </c>
    </row>
    <row r="398" spans="1:30" ht="49.5" customHeight="1">
      <c r="A398" s="29">
        <f t="shared" si="4"/>
        <v>385</v>
      </c>
      <c r="B398" s="82">
        <f>'Initial Info Client Demographic'!B398</f>
        <v>0</v>
      </c>
      <c r="C398" s="83">
        <f>'Initial Info Client Demographic'!C398</f>
        <v>0</v>
      </c>
      <c r="D398" s="84"/>
      <c r="E398" s="85"/>
      <c r="F398" s="86"/>
      <c r="G398" s="87"/>
      <c r="H398" s="88"/>
      <c r="I398" s="89"/>
      <c r="J398" s="90"/>
      <c r="K398" s="91"/>
      <c r="L398" s="92"/>
      <c r="M398" s="93">
        <f t="shared" si="5"/>
        <v>0</v>
      </c>
      <c r="N398" s="109"/>
      <c r="O398" s="94">
        <f t="shared" si="6"/>
        <v>0</v>
      </c>
      <c r="P398" s="95"/>
      <c r="R398" s="96">
        <f>'Initial Info Client Demographic'!D398</f>
        <v>0</v>
      </c>
      <c r="T398" s="33">
        <f>'Initial Info Client Demographic'!E398</f>
        <v>0</v>
      </c>
      <c r="U398" s="34">
        <f>'Initial Info Client Demographic'!F398</f>
        <v>0</v>
      </c>
      <c r="V398" s="35">
        <f>'Initial Info Client Demographic'!G398</f>
        <v>0</v>
      </c>
      <c r="W398" s="33">
        <f>'Initial Info Client Demographic'!H398</f>
        <v>0</v>
      </c>
      <c r="X398" s="34">
        <f>'Initial Info Client Demographic'!I398</f>
        <v>0</v>
      </c>
      <c r="Y398" s="35">
        <f>'Initial Info Client Demographic'!E398</f>
        <v>0</v>
      </c>
      <c r="Z398" s="35">
        <f>'Initial Info Client Demographic'!F398</f>
        <v>0</v>
      </c>
      <c r="AA398" s="35">
        <f>'Initial Info Client Demographic'!G398</f>
        <v>0</v>
      </c>
      <c r="AB398" s="35">
        <f>'Initial Info Client Demographic'!H398</f>
        <v>0</v>
      </c>
      <c r="AC398" s="35">
        <f>'Initial Info Client Demographic'!I398</f>
        <v>0</v>
      </c>
      <c r="AD398" s="35">
        <f>'Initial Info Client Demographic'!J398</f>
        <v>0</v>
      </c>
    </row>
    <row r="399" spans="1:30" ht="49.5" customHeight="1">
      <c r="A399" s="29">
        <f t="shared" si="4"/>
        <v>386</v>
      </c>
      <c r="B399" s="97">
        <f>'Initial Info Client Demographic'!B399</f>
        <v>0</v>
      </c>
      <c r="C399" s="98">
        <f>'Initial Info Client Demographic'!C399</f>
        <v>0</v>
      </c>
      <c r="D399" s="99"/>
      <c r="E399" s="100"/>
      <c r="F399" s="101"/>
      <c r="G399" s="87"/>
      <c r="H399" s="88"/>
      <c r="I399" s="102"/>
      <c r="J399" s="103"/>
      <c r="K399" s="104"/>
      <c r="L399" s="105"/>
      <c r="M399" s="93">
        <f t="shared" si="5"/>
        <v>0</v>
      </c>
      <c r="N399" s="110"/>
      <c r="O399" s="106">
        <f t="shared" si="6"/>
        <v>0</v>
      </c>
      <c r="P399" s="95"/>
      <c r="R399" s="96">
        <f>'Initial Info Client Demographic'!D399</f>
        <v>0</v>
      </c>
      <c r="T399" s="33">
        <f>'Initial Info Client Demographic'!E399</f>
        <v>0</v>
      </c>
      <c r="U399" s="34">
        <f>'Initial Info Client Demographic'!F399</f>
        <v>0</v>
      </c>
      <c r="V399" s="35">
        <f>'Initial Info Client Demographic'!G399</f>
        <v>0</v>
      </c>
      <c r="W399" s="33">
        <f>'Initial Info Client Demographic'!H399</f>
        <v>0</v>
      </c>
      <c r="X399" s="34">
        <f>'Initial Info Client Demographic'!I399</f>
        <v>0</v>
      </c>
      <c r="Y399" s="35">
        <f>'Initial Info Client Demographic'!E399</f>
        <v>0</v>
      </c>
      <c r="Z399" s="35">
        <f>'Initial Info Client Demographic'!F399</f>
        <v>0</v>
      </c>
      <c r="AA399" s="35">
        <f>'Initial Info Client Demographic'!G399</f>
        <v>0</v>
      </c>
      <c r="AB399" s="35">
        <f>'Initial Info Client Demographic'!H399</f>
        <v>0</v>
      </c>
      <c r="AC399" s="35">
        <f>'Initial Info Client Demographic'!I399</f>
        <v>0</v>
      </c>
      <c r="AD399" s="35">
        <f>'Initial Info Client Demographic'!J399</f>
        <v>0</v>
      </c>
    </row>
    <row r="400" spans="1:30" ht="49.5" customHeight="1">
      <c r="A400" s="29">
        <f t="shared" si="4"/>
        <v>387</v>
      </c>
      <c r="B400" s="82">
        <f>'Initial Info Client Demographic'!B400</f>
        <v>0</v>
      </c>
      <c r="C400" s="83">
        <f>'Initial Info Client Demographic'!C400</f>
        <v>0</v>
      </c>
      <c r="D400" s="84"/>
      <c r="E400" s="85"/>
      <c r="F400" s="86"/>
      <c r="G400" s="87"/>
      <c r="H400" s="88"/>
      <c r="I400" s="89"/>
      <c r="J400" s="90"/>
      <c r="K400" s="91"/>
      <c r="L400" s="92"/>
      <c r="M400" s="93">
        <f t="shared" si="5"/>
        <v>0</v>
      </c>
      <c r="N400" s="109"/>
      <c r="O400" s="94">
        <f t="shared" si="6"/>
        <v>0</v>
      </c>
      <c r="P400" s="95"/>
      <c r="R400" s="96">
        <f>'Initial Info Client Demographic'!D400</f>
        <v>0</v>
      </c>
      <c r="T400" s="33">
        <f>'Initial Info Client Demographic'!E400</f>
        <v>0</v>
      </c>
      <c r="U400" s="34">
        <f>'Initial Info Client Demographic'!F400</f>
        <v>0</v>
      </c>
      <c r="V400" s="35">
        <f>'Initial Info Client Demographic'!G400</f>
        <v>0</v>
      </c>
      <c r="W400" s="33">
        <f>'Initial Info Client Demographic'!H400</f>
        <v>0</v>
      </c>
      <c r="X400" s="34">
        <f>'Initial Info Client Demographic'!I400</f>
        <v>0</v>
      </c>
      <c r="Y400" s="35">
        <f>'Initial Info Client Demographic'!E400</f>
        <v>0</v>
      </c>
      <c r="Z400" s="35">
        <f>'Initial Info Client Demographic'!F400</f>
        <v>0</v>
      </c>
      <c r="AA400" s="35">
        <f>'Initial Info Client Demographic'!G400</f>
        <v>0</v>
      </c>
      <c r="AB400" s="35">
        <f>'Initial Info Client Demographic'!H400</f>
        <v>0</v>
      </c>
      <c r="AC400" s="35">
        <f>'Initial Info Client Demographic'!I400</f>
        <v>0</v>
      </c>
      <c r="AD400" s="35">
        <f>'Initial Info Client Demographic'!J400</f>
        <v>0</v>
      </c>
    </row>
    <row r="401" spans="1:30" ht="49.5" customHeight="1">
      <c r="A401" s="29">
        <f t="shared" si="4"/>
        <v>388</v>
      </c>
      <c r="B401" s="97">
        <f>'Initial Info Client Demographic'!B401</f>
        <v>0</v>
      </c>
      <c r="C401" s="98">
        <f>'Initial Info Client Demographic'!C401</f>
        <v>0</v>
      </c>
      <c r="D401" s="99"/>
      <c r="E401" s="100"/>
      <c r="F401" s="101"/>
      <c r="G401" s="87"/>
      <c r="H401" s="88"/>
      <c r="I401" s="102"/>
      <c r="J401" s="103"/>
      <c r="K401" s="104"/>
      <c r="L401" s="105"/>
      <c r="M401" s="93">
        <f t="shared" si="5"/>
        <v>0</v>
      </c>
      <c r="N401" s="110"/>
      <c r="O401" s="106">
        <f t="shared" si="6"/>
        <v>0</v>
      </c>
      <c r="P401" s="95"/>
      <c r="R401" s="96">
        <f>'Initial Info Client Demographic'!D401</f>
        <v>0</v>
      </c>
      <c r="T401" s="33">
        <f>'Initial Info Client Demographic'!E401</f>
        <v>0</v>
      </c>
      <c r="U401" s="34">
        <f>'Initial Info Client Demographic'!F401</f>
        <v>0</v>
      </c>
      <c r="V401" s="35">
        <f>'Initial Info Client Demographic'!G401</f>
        <v>0</v>
      </c>
      <c r="W401" s="33">
        <f>'Initial Info Client Demographic'!H401</f>
        <v>0</v>
      </c>
      <c r="X401" s="34">
        <f>'Initial Info Client Demographic'!I401</f>
        <v>0</v>
      </c>
      <c r="Y401" s="35">
        <f>'Initial Info Client Demographic'!E401</f>
        <v>0</v>
      </c>
      <c r="Z401" s="35">
        <f>'Initial Info Client Demographic'!F401</f>
        <v>0</v>
      </c>
      <c r="AA401" s="35">
        <f>'Initial Info Client Demographic'!G401</f>
        <v>0</v>
      </c>
      <c r="AB401" s="35">
        <f>'Initial Info Client Demographic'!H401</f>
        <v>0</v>
      </c>
      <c r="AC401" s="35">
        <f>'Initial Info Client Demographic'!I401</f>
        <v>0</v>
      </c>
      <c r="AD401" s="35">
        <f>'Initial Info Client Demographic'!J401</f>
        <v>0</v>
      </c>
    </row>
    <row r="402" spans="1:30" ht="49.5" customHeight="1">
      <c r="A402" s="29">
        <f t="shared" si="4"/>
        <v>389</v>
      </c>
      <c r="B402" s="82">
        <f>'Initial Info Client Demographic'!B402</f>
        <v>0</v>
      </c>
      <c r="C402" s="83">
        <f>'Initial Info Client Demographic'!C402</f>
        <v>0</v>
      </c>
      <c r="D402" s="84"/>
      <c r="E402" s="85"/>
      <c r="F402" s="86"/>
      <c r="G402" s="87"/>
      <c r="H402" s="88"/>
      <c r="I402" s="89"/>
      <c r="J402" s="90"/>
      <c r="K402" s="91"/>
      <c r="L402" s="92"/>
      <c r="M402" s="93">
        <f t="shared" si="5"/>
        <v>0</v>
      </c>
      <c r="N402" s="109"/>
      <c r="O402" s="94">
        <f t="shared" si="6"/>
        <v>0</v>
      </c>
      <c r="P402" s="95"/>
      <c r="R402" s="96">
        <f>'Initial Info Client Demographic'!D402</f>
        <v>0</v>
      </c>
      <c r="T402" s="33">
        <f>'Initial Info Client Demographic'!E402</f>
        <v>0</v>
      </c>
      <c r="U402" s="34">
        <f>'Initial Info Client Demographic'!F402</f>
        <v>0</v>
      </c>
      <c r="V402" s="35">
        <f>'Initial Info Client Demographic'!G402</f>
        <v>0</v>
      </c>
      <c r="W402" s="33">
        <f>'Initial Info Client Demographic'!H402</f>
        <v>0</v>
      </c>
      <c r="X402" s="34">
        <f>'Initial Info Client Demographic'!I402</f>
        <v>0</v>
      </c>
      <c r="Y402" s="35">
        <f>'Initial Info Client Demographic'!E402</f>
        <v>0</v>
      </c>
      <c r="Z402" s="35">
        <f>'Initial Info Client Demographic'!F402</f>
        <v>0</v>
      </c>
      <c r="AA402" s="35">
        <f>'Initial Info Client Demographic'!G402</f>
        <v>0</v>
      </c>
      <c r="AB402" s="35">
        <f>'Initial Info Client Demographic'!H402</f>
        <v>0</v>
      </c>
      <c r="AC402" s="35">
        <f>'Initial Info Client Demographic'!I402</f>
        <v>0</v>
      </c>
      <c r="AD402" s="35">
        <f>'Initial Info Client Demographic'!J402</f>
        <v>0</v>
      </c>
    </row>
    <row r="403" spans="1:30" ht="49.5" customHeight="1">
      <c r="A403" s="29">
        <f t="shared" si="4"/>
        <v>390</v>
      </c>
      <c r="B403" s="97">
        <f>'Initial Info Client Demographic'!B403</f>
        <v>0</v>
      </c>
      <c r="C403" s="98">
        <f>'Initial Info Client Demographic'!C403</f>
        <v>0</v>
      </c>
      <c r="D403" s="99"/>
      <c r="E403" s="100"/>
      <c r="F403" s="101"/>
      <c r="G403" s="87"/>
      <c r="H403" s="88"/>
      <c r="I403" s="102"/>
      <c r="J403" s="103"/>
      <c r="K403" s="104"/>
      <c r="L403" s="105"/>
      <c r="M403" s="93">
        <f t="shared" si="5"/>
        <v>0</v>
      </c>
      <c r="N403" s="110"/>
      <c r="O403" s="106">
        <f t="shared" si="6"/>
        <v>0</v>
      </c>
      <c r="P403" s="95"/>
      <c r="R403" s="96">
        <f>'Initial Info Client Demographic'!D403</f>
        <v>0</v>
      </c>
      <c r="T403" s="33">
        <f>'Initial Info Client Demographic'!E403</f>
        <v>0</v>
      </c>
      <c r="U403" s="34">
        <f>'Initial Info Client Demographic'!F403</f>
        <v>0</v>
      </c>
      <c r="V403" s="35">
        <f>'Initial Info Client Demographic'!G403</f>
        <v>0</v>
      </c>
      <c r="W403" s="33">
        <f>'Initial Info Client Demographic'!H403</f>
        <v>0</v>
      </c>
      <c r="X403" s="34">
        <f>'Initial Info Client Demographic'!I403</f>
        <v>0</v>
      </c>
      <c r="Y403" s="35">
        <f>'Initial Info Client Demographic'!E403</f>
        <v>0</v>
      </c>
      <c r="Z403" s="35">
        <f>'Initial Info Client Demographic'!F403</f>
        <v>0</v>
      </c>
      <c r="AA403" s="35">
        <f>'Initial Info Client Demographic'!G403</f>
        <v>0</v>
      </c>
      <c r="AB403" s="35">
        <f>'Initial Info Client Demographic'!H403</f>
        <v>0</v>
      </c>
      <c r="AC403" s="35">
        <f>'Initial Info Client Demographic'!I403</f>
        <v>0</v>
      </c>
      <c r="AD403" s="35">
        <f>'Initial Info Client Demographic'!J403</f>
        <v>0</v>
      </c>
    </row>
    <row r="404" spans="1:30" ht="49.5" customHeight="1">
      <c r="A404" s="29">
        <f t="shared" si="4"/>
        <v>391</v>
      </c>
      <c r="B404" s="82">
        <f>'Initial Info Client Demographic'!B404</f>
        <v>0</v>
      </c>
      <c r="C404" s="83">
        <f>'Initial Info Client Demographic'!C404</f>
        <v>0</v>
      </c>
      <c r="D404" s="84"/>
      <c r="E404" s="85"/>
      <c r="F404" s="86"/>
      <c r="G404" s="87"/>
      <c r="H404" s="88"/>
      <c r="I404" s="89"/>
      <c r="J404" s="90"/>
      <c r="K404" s="91"/>
      <c r="L404" s="92"/>
      <c r="M404" s="93">
        <f t="shared" si="5"/>
        <v>0</v>
      </c>
      <c r="N404" s="109"/>
      <c r="O404" s="94">
        <f t="shared" si="6"/>
        <v>0</v>
      </c>
      <c r="P404" s="95"/>
      <c r="R404" s="96">
        <f>'Initial Info Client Demographic'!D404</f>
        <v>0</v>
      </c>
      <c r="T404" s="33">
        <f>'Initial Info Client Demographic'!E404</f>
        <v>0</v>
      </c>
      <c r="U404" s="34">
        <f>'Initial Info Client Demographic'!F404</f>
        <v>0</v>
      </c>
      <c r="V404" s="35">
        <f>'Initial Info Client Demographic'!G404</f>
        <v>0</v>
      </c>
      <c r="W404" s="33">
        <f>'Initial Info Client Demographic'!H404</f>
        <v>0</v>
      </c>
      <c r="X404" s="34">
        <f>'Initial Info Client Demographic'!I404</f>
        <v>0</v>
      </c>
      <c r="Y404" s="35">
        <f>'Initial Info Client Demographic'!E404</f>
        <v>0</v>
      </c>
      <c r="Z404" s="35">
        <f>'Initial Info Client Demographic'!F404</f>
        <v>0</v>
      </c>
      <c r="AA404" s="35">
        <f>'Initial Info Client Demographic'!G404</f>
        <v>0</v>
      </c>
      <c r="AB404" s="35">
        <f>'Initial Info Client Demographic'!H404</f>
        <v>0</v>
      </c>
      <c r="AC404" s="35">
        <f>'Initial Info Client Demographic'!I404</f>
        <v>0</v>
      </c>
      <c r="AD404" s="35">
        <f>'Initial Info Client Demographic'!J404</f>
        <v>0</v>
      </c>
    </row>
    <row r="405" spans="1:30" ht="49.5" customHeight="1">
      <c r="A405" s="29">
        <f t="shared" si="4"/>
        <v>392</v>
      </c>
      <c r="B405" s="97">
        <f>'Initial Info Client Demographic'!B405</f>
        <v>0</v>
      </c>
      <c r="C405" s="98">
        <f>'Initial Info Client Demographic'!C405</f>
        <v>0</v>
      </c>
      <c r="D405" s="99"/>
      <c r="E405" s="100"/>
      <c r="F405" s="101"/>
      <c r="G405" s="87"/>
      <c r="H405" s="88"/>
      <c r="I405" s="102"/>
      <c r="J405" s="103"/>
      <c r="K405" s="104"/>
      <c r="L405" s="105"/>
      <c r="M405" s="93">
        <f t="shared" si="5"/>
        <v>0</v>
      </c>
      <c r="N405" s="110"/>
      <c r="O405" s="106">
        <f t="shared" si="6"/>
        <v>0</v>
      </c>
      <c r="P405" s="95"/>
      <c r="R405" s="96">
        <f>'Initial Info Client Demographic'!D405</f>
        <v>0</v>
      </c>
      <c r="T405" s="33">
        <f>'Initial Info Client Demographic'!E405</f>
        <v>0</v>
      </c>
      <c r="U405" s="34">
        <f>'Initial Info Client Demographic'!F405</f>
        <v>0</v>
      </c>
      <c r="V405" s="35">
        <f>'Initial Info Client Demographic'!G405</f>
        <v>0</v>
      </c>
      <c r="W405" s="33">
        <f>'Initial Info Client Demographic'!H405</f>
        <v>0</v>
      </c>
      <c r="X405" s="34">
        <f>'Initial Info Client Demographic'!I405</f>
        <v>0</v>
      </c>
      <c r="Y405" s="35">
        <f>'Initial Info Client Demographic'!E405</f>
        <v>0</v>
      </c>
      <c r="Z405" s="35">
        <f>'Initial Info Client Demographic'!F405</f>
        <v>0</v>
      </c>
      <c r="AA405" s="35">
        <f>'Initial Info Client Demographic'!G405</f>
        <v>0</v>
      </c>
      <c r="AB405" s="35">
        <f>'Initial Info Client Demographic'!H405</f>
        <v>0</v>
      </c>
      <c r="AC405" s="35">
        <f>'Initial Info Client Demographic'!I405</f>
        <v>0</v>
      </c>
      <c r="AD405" s="35">
        <f>'Initial Info Client Demographic'!J405</f>
        <v>0</v>
      </c>
    </row>
    <row r="406" spans="1:30" ht="49.5" customHeight="1">
      <c r="A406" s="29">
        <f t="shared" si="4"/>
        <v>393</v>
      </c>
      <c r="B406" s="82">
        <f>'Initial Info Client Demographic'!B406</f>
        <v>0</v>
      </c>
      <c r="C406" s="83">
        <f>'Initial Info Client Demographic'!C406</f>
        <v>0</v>
      </c>
      <c r="D406" s="84"/>
      <c r="E406" s="85"/>
      <c r="F406" s="86"/>
      <c r="G406" s="87"/>
      <c r="H406" s="88"/>
      <c r="I406" s="89"/>
      <c r="J406" s="90"/>
      <c r="K406" s="91"/>
      <c r="L406" s="92"/>
      <c r="M406" s="93">
        <f t="shared" si="5"/>
        <v>0</v>
      </c>
      <c r="N406" s="109"/>
      <c r="O406" s="94">
        <f t="shared" si="6"/>
        <v>0</v>
      </c>
      <c r="P406" s="95"/>
      <c r="R406" s="96">
        <f>'Initial Info Client Demographic'!D406</f>
        <v>0</v>
      </c>
      <c r="T406" s="33">
        <f>'Initial Info Client Demographic'!E406</f>
        <v>0</v>
      </c>
      <c r="U406" s="34">
        <f>'Initial Info Client Demographic'!F406</f>
        <v>0</v>
      </c>
      <c r="V406" s="35">
        <f>'Initial Info Client Demographic'!G406</f>
        <v>0</v>
      </c>
      <c r="W406" s="33">
        <f>'Initial Info Client Demographic'!H406</f>
        <v>0</v>
      </c>
      <c r="X406" s="34">
        <f>'Initial Info Client Demographic'!I406</f>
        <v>0</v>
      </c>
      <c r="Y406" s="35">
        <f>'Initial Info Client Demographic'!E406</f>
        <v>0</v>
      </c>
      <c r="Z406" s="35">
        <f>'Initial Info Client Demographic'!F406</f>
        <v>0</v>
      </c>
      <c r="AA406" s="35">
        <f>'Initial Info Client Demographic'!G406</f>
        <v>0</v>
      </c>
      <c r="AB406" s="35">
        <f>'Initial Info Client Demographic'!H406</f>
        <v>0</v>
      </c>
      <c r="AC406" s="35">
        <f>'Initial Info Client Demographic'!I406</f>
        <v>0</v>
      </c>
      <c r="AD406" s="35">
        <f>'Initial Info Client Demographic'!J406</f>
        <v>0</v>
      </c>
    </row>
    <row r="407" spans="1:30" ht="49.5" customHeight="1">
      <c r="A407" s="29">
        <f t="shared" si="4"/>
        <v>394</v>
      </c>
      <c r="B407" s="97">
        <f>'Initial Info Client Demographic'!B407</f>
        <v>0</v>
      </c>
      <c r="C407" s="98">
        <f>'Initial Info Client Demographic'!C407</f>
        <v>0</v>
      </c>
      <c r="D407" s="99"/>
      <c r="E407" s="100"/>
      <c r="F407" s="101"/>
      <c r="G407" s="87"/>
      <c r="H407" s="88"/>
      <c r="I407" s="102"/>
      <c r="J407" s="103"/>
      <c r="K407" s="104"/>
      <c r="L407" s="105"/>
      <c r="M407" s="93">
        <f t="shared" si="5"/>
        <v>0</v>
      </c>
      <c r="N407" s="110"/>
      <c r="O407" s="106">
        <f t="shared" si="6"/>
        <v>0</v>
      </c>
      <c r="P407" s="95"/>
      <c r="R407" s="96">
        <f>'Initial Info Client Demographic'!D407</f>
        <v>0</v>
      </c>
      <c r="T407" s="33">
        <f>'Initial Info Client Demographic'!E407</f>
        <v>0</v>
      </c>
      <c r="U407" s="34">
        <f>'Initial Info Client Demographic'!F407</f>
        <v>0</v>
      </c>
      <c r="V407" s="35">
        <f>'Initial Info Client Demographic'!G407</f>
        <v>0</v>
      </c>
      <c r="W407" s="33">
        <f>'Initial Info Client Demographic'!H407</f>
        <v>0</v>
      </c>
      <c r="X407" s="34">
        <f>'Initial Info Client Demographic'!I407</f>
        <v>0</v>
      </c>
      <c r="Y407" s="35">
        <f>'Initial Info Client Demographic'!E407</f>
        <v>0</v>
      </c>
      <c r="Z407" s="35">
        <f>'Initial Info Client Demographic'!F407</f>
        <v>0</v>
      </c>
      <c r="AA407" s="35">
        <f>'Initial Info Client Demographic'!G407</f>
        <v>0</v>
      </c>
      <c r="AB407" s="35">
        <f>'Initial Info Client Demographic'!H407</f>
        <v>0</v>
      </c>
      <c r="AC407" s="35">
        <f>'Initial Info Client Demographic'!I407</f>
        <v>0</v>
      </c>
      <c r="AD407" s="35">
        <f>'Initial Info Client Demographic'!J407</f>
        <v>0</v>
      </c>
    </row>
    <row r="408" spans="1:30" ht="49.5" customHeight="1">
      <c r="A408" s="29">
        <f t="shared" si="4"/>
        <v>395</v>
      </c>
      <c r="B408" s="82">
        <f>'Initial Info Client Demographic'!B408</f>
        <v>0</v>
      </c>
      <c r="C408" s="83">
        <f>'Initial Info Client Demographic'!C408</f>
        <v>0</v>
      </c>
      <c r="D408" s="84"/>
      <c r="E408" s="85"/>
      <c r="F408" s="86"/>
      <c r="G408" s="87"/>
      <c r="H408" s="88"/>
      <c r="I408" s="89"/>
      <c r="J408" s="90"/>
      <c r="K408" s="91"/>
      <c r="L408" s="92"/>
      <c r="M408" s="93">
        <f t="shared" si="5"/>
        <v>0</v>
      </c>
      <c r="N408" s="109"/>
      <c r="O408" s="94">
        <f t="shared" si="6"/>
        <v>0</v>
      </c>
      <c r="P408" s="95"/>
      <c r="R408" s="96">
        <f>'Initial Info Client Demographic'!D408</f>
        <v>0</v>
      </c>
      <c r="T408" s="33">
        <f>'Initial Info Client Demographic'!E408</f>
        <v>0</v>
      </c>
      <c r="U408" s="34">
        <f>'Initial Info Client Demographic'!F408</f>
        <v>0</v>
      </c>
      <c r="V408" s="35">
        <f>'Initial Info Client Demographic'!G408</f>
        <v>0</v>
      </c>
      <c r="W408" s="33">
        <f>'Initial Info Client Demographic'!H408</f>
        <v>0</v>
      </c>
      <c r="X408" s="34">
        <f>'Initial Info Client Demographic'!I408</f>
        <v>0</v>
      </c>
      <c r="Y408" s="35">
        <f>'Initial Info Client Demographic'!E408</f>
        <v>0</v>
      </c>
      <c r="Z408" s="35">
        <f>'Initial Info Client Demographic'!F408</f>
        <v>0</v>
      </c>
      <c r="AA408" s="35">
        <f>'Initial Info Client Demographic'!G408</f>
        <v>0</v>
      </c>
      <c r="AB408" s="35">
        <f>'Initial Info Client Demographic'!H408</f>
        <v>0</v>
      </c>
      <c r="AC408" s="35">
        <f>'Initial Info Client Demographic'!I408</f>
        <v>0</v>
      </c>
      <c r="AD408" s="35">
        <f>'Initial Info Client Demographic'!J408</f>
        <v>0</v>
      </c>
    </row>
    <row r="409" spans="1:30" ht="49.5" customHeight="1">
      <c r="A409" s="29">
        <f t="shared" si="4"/>
        <v>396</v>
      </c>
      <c r="B409" s="97">
        <f>'Initial Info Client Demographic'!B409</f>
        <v>0</v>
      </c>
      <c r="C409" s="98">
        <f>'Initial Info Client Demographic'!C409</f>
        <v>0</v>
      </c>
      <c r="D409" s="99"/>
      <c r="E409" s="100"/>
      <c r="F409" s="101"/>
      <c r="G409" s="87"/>
      <c r="H409" s="88"/>
      <c r="I409" s="102"/>
      <c r="J409" s="103"/>
      <c r="K409" s="104"/>
      <c r="L409" s="105"/>
      <c r="M409" s="93">
        <f t="shared" si="5"/>
        <v>0</v>
      </c>
      <c r="N409" s="110"/>
      <c r="O409" s="106">
        <f t="shared" si="6"/>
        <v>0</v>
      </c>
      <c r="P409" s="95"/>
      <c r="R409" s="96">
        <f>'Initial Info Client Demographic'!D409</f>
        <v>0</v>
      </c>
      <c r="T409" s="33">
        <f>'Initial Info Client Demographic'!E409</f>
        <v>0</v>
      </c>
      <c r="U409" s="34">
        <f>'Initial Info Client Demographic'!F409</f>
        <v>0</v>
      </c>
      <c r="V409" s="35">
        <f>'Initial Info Client Demographic'!G409</f>
        <v>0</v>
      </c>
      <c r="W409" s="33">
        <f>'Initial Info Client Demographic'!H409</f>
        <v>0</v>
      </c>
      <c r="X409" s="34">
        <f>'Initial Info Client Demographic'!I409</f>
        <v>0</v>
      </c>
      <c r="Y409" s="35">
        <f>'Initial Info Client Demographic'!E409</f>
        <v>0</v>
      </c>
      <c r="Z409" s="35">
        <f>'Initial Info Client Demographic'!F409</f>
        <v>0</v>
      </c>
      <c r="AA409" s="35">
        <f>'Initial Info Client Demographic'!G409</f>
        <v>0</v>
      </c>
      <c r="AB409" s="35">
        <f>'Initial Info Client Demographic'!H409</f>
        <v>0</v>
      </c>
      <c r="AC409" s="35">
        <f>'Initial Info Client Demographic'!I409</f>
        <v>0</v>
      </c>
      <c r="AD409" s="35">
        <f>'Initial Info Client Demographic'!J409</f>
        <v>0</v>
      </c>
    </row>
    <row r="410" spans="1:30" ht="49.5" customHeight="1">
      <c r="A410" s="29">
        <f t="shared" si="4"/>
        <v>397</v>
      </c>
      <c r="B410" s="82">
        <f>'Initial Info Client Demographic'!B410</f>
        <v>0</v>
      </c>
      <c r="C410" s="83">
        <f>'Initial Info Client Demographic'!C410</f>
        <v>0</v>
      </c>
      <c r="D410" s="84"/>
      <c r="E410" s="85"/>
      <c r="F410" s="86"/>
      <c r="G410" s="87"/>
      <c r="H410" s="88"/>
      <c r="I410" s="89"/>
      <c r="J410" s="90"/>
      <c r="K410" s="91"/>
      <c r="L410" s="92"/>
      <c r="M410" s="93">
        <f t="shared" si="5"/>
        <v>0</v>
      </c>
      <c r="N410" s="109"/>
      <c r="O410" s="94">
        <f t="shared" si="6"/>
        <v>0</v>
      </c>
      <c r="P410" s="95"/>
      <c r="R410" s="96">
        <f>'Initial Info Client Demographic'!D410</f>
        <v>0</v>
      </c>
      <c r="T410" s="33">
        <f>'Initial Info Client Demographic'!E410</f>
        <v>0</v>
      </c>
      <c r="U410" s="34">
        <f>'Initial Info Client Demographic'!F410</f>
        <v>0</v>
      </c>
      <c r="V410" s="35">
        <f>'Initial Info Client Demographic'!G410</f>
        <v>0</v>
      </c>
      <c r="W410" s="33">
        <f>'Initial Info Client Demographic'!H410</f>
        <v>0</v>
      </c>
      <c r="X410" s="34">
        <f>'Initial Info Client Demographic'!I410</f>
        <v>0</v>
      </c>
      <c r="Y410" s="35">
        <f>'Initial Info Client Demographic'!E410</f>
        <v>0</v>
      </c>
      <c r="Z410" s="35">
        <f>'Initial Info Client Demographic'!F410</f>
        <v>0</v>
      </c>
      <c r="AA410" s="35">
        <f>'Initial Info Client Demographic'!G410</f>
        <v>0</v>
      </c>
      <c r="AB410" s="35">
        <f>'Initial Info Client Demographic'!H410</f>
        <v>0</v>
      </c>
      <c r="AC410" s="35">
        <f>'Initial Info Client Demographic'!I410</f>
        <v>0</v>
      </c>
      <c r="AD410" s="35">
        <f>'Initial Info Client Demographic'!J410</f>
        <v>0</v>
      </c>
    </row>
    <row r="411" spans="1:30" ht="49.5" customHeight="1">
      <c r="A411" s="29">
        <f t="shared" si="4"/>
        <v>398</v>
      </c>
      <c r="B411" s="97">
        <f>'Initial Info Client Demographic'!B411</f>
        <v>0</v>
      </c>
      <c r="C411" s="98">
        <f>'Initial Info Client Demographic'!C411</f>
        <v>0</v>
      </c>
      <c r="D411" s="99"/>
      <c r="E411" s="100"/>
      <c r="F411" s="101"/>
      <c r="G411" s="87"/>
      <c r="H411" s="88"/>
      <c r="I411" s="102"/>
      <c r="J411" s="103"/>
      <c r="K411" s="104"/>
      <c r="L411" s="105"/>
      <c r="M411" s="93">
        <f t="shared" si="5"/>
        <v>0</v>
      </c>
      <c r="N411" s="110"/>
      <c r="O411" s="106">
        <f t="shared" si="6"/>
        <v>0</v>
      </c>
      <c r="P411" s="95"/>
      <c r="R411" s="96">
        <f>'Initial Info Client Demographic'!D411</f>
        <v>0</v>
      </c>
      <c r="T411" s="33">
        <f>'Initial Info Client Demographic'!E411</f>
        <v>0</v>
      </c>
      <c r="U411" s="34">
        <f>'Initial Info Client Demographic'!F411</f>
        <v>0</v>
      </c>
      <c r="V411" s="35">
        <f>'Initial Info Client Demographic'!G411</f>
        <v>0</v>
      </c>
      <c r="W411" s="33">
        <f>'Initial Info Client Demographic'!H411</f>
        <v>0</v>
      </c>
      <c r="X411" s="34">
        <f>'Initial Info Client Demographic'!I411</f>
        <v>0</v>
      </c>
      <c r="Y411" s="35">
        <f>'Initial Info Client Demographic'!E411</f>
        <v>0</v>
      </c>
      <c r="Z411" s="35">
        <f>'Initial Info Client Demographic'!F411</f>
        <v>0</v>
      </c>
      <c r="AA411" s="35">
        <f>'Initial Info Client Demographic'!G411</f>
        <v>0</v>
      </c>
      <c r="AB411" s="35">
        <f>'Initial Info Client Demographic'!H411</f>
        <v>0</v>
      </c>
      <c r="AC411" s="35">
        <f>'Initial Info Client Demographic'!I411</f>
        <v>0</v>
      </c>
      <c r="AD411" s="35">
        <f>'Initial Info Client Demographic'!J411</f>
        <v>0</v>
      </c>
    </row>
    <row r="412" spans="1:30" ht="49.5" customHeight="1">
      <c r="A412" s="29">
        <f t="shared" si="4"/>
        <v>399</v>
      </c>
      <c r="B412" s="82">
        <f>'Initial Info Client Demographic'!B412</f>
        <v>0</v>
      </c>
      <c r="C412" s="83">
        <f>'Initial Info Client Demographic'!C412</f>
        <v>0</v>
      </c>
      <c r="D412" s="84"/>
      <c r="E412" s="85"/>
      <c r="F412" s="86"/>
      <c r="G412" s="87"/>
      <c r="H412" s="88"/>
      <c r="I412" s="89"/>
      <c r="J412" s="90"/>
      <c r="K412" s="91"/>
      <c r="L412" s="92"/>
      <c r="M412" s="93">
        <f t="shared" si="5"/>
        <v>0</v>
      </c>
      <c r="N412" s="109"/>
      <c r="O412" s="94">
        <f t="shared" si="6"/>
        <v>0</v>
      </c>
      <c r="P412" s="95"/>
      <c r="R412" s="96">
        <f>'Initial Info Client Demographic'!D412</f>
        <v>0</v>
      </c>
      <c r="T412" s="33">
        <f>'Initial Info Client Demographic'!E412</f>
        <v>0</v>
      </c>
      <c r="U412" s="34">
        <f>'Initial Info Client Demographic'!F412</f>
        <v>0</v>
      </c>
      <c r="V412" s="35">
        <f>'Initial Info Client Demographic'!G412</f>
        <v>0</v>
      </c>
      <c r="W412" s="33">
        <f>'Initial Info Client Demographic'!H412</f>
        <v>0</v>
      </c>
      <c r="X412" s="34">
        <f>'Initial Info Client Demographic'!I412</f>
        <v>0</v>
      </c>
      <c r="Y412" s="35">
        <f>'Initial Info Client Demographic'!E412</f>
        <v>0</v>
      </c>
      <c r="Z412" s="35">
        <f>'Initial Info Client Demographic'!F412</f>
        <v>0</v>
      </c>
      <c r="AA412" s="35">
        <f>'Initial Info Client Demographic'!G412</f>
        <v>0</v>
      </c>
      <c r="AB412" s="35">
        <f>'Initial Info Client Demographic'!H412</f>
        <v>0</v>
      </c>
      <c r="AC412" s="35">
        <f>'Initial Info Client Demographic'!I412</f>
        <v>0</v>
      </c>
      <c r="AD412" s="35">
        <f>'Initial Info Client Demographic'!J412</f>
        <v>0</v>
      </c>
    </row>
    <row r="413" spans="1:30" ht="49.5" customHeight="1">
      <c r="A413" s="29">
        <f t="shared" si="4"/>
        <v>400</v>
      </c>
      <c r="B413" s="97">
        <f>'Initial Info Client Demographic'!B413</f>
        <v>0</v>
      </c>
      <c r="C413" s="98">
        <f>'Initial Info Client Demographic'!C413</f>
        <v>0</v>
      </c>
      <c r="D413" s="99"/>
      <c r="E413" s="100"/>
      <c r="F413" s="101"/>
      <c r="G413" s="87"/>
      <c r="H413" s="88"/>
      <c r="I413" s="102"/>
      <c r="J413" s="103"/>
      <c r="K413" s="104"/>
      <c r="L413" s="105"/>
      <c r="M413" s="93">
        <f t="shared" si="5"/>
        <v>0</v>
      </c>
      <c r="N413" s="110"/>
      <c r="O413" s="106">
        <f t="shared" si="6"/>
        <v>0</v>
      </c>
      <c r="P413" s="95"/>
      <c r="R413" s="96">
        <f>'Initial Info Client Demographic'!D413</f>
        <v>0</v>
      </c>
      <c r="T413" s="33">
        <f>'Initial Info Client Demographic'!E413</f>
        <v>0</v>
      </c>
      <c r="U413" s="34">
        <f>'Initial Info Client Demographic'!F413</f>
        <v>0</v>
      </c>
      <c r="V413" s="35">
        <f>'Initial Info Client Demographic'!G413</f>
        <v>0</v>
      </c>
      <c r="W413" s="33">
        <f>'Initial Info Client Demographic'!H413</f>
        <v>0</v>
      </c>
      <c r="X413" s="34">
        <f>'Initial Info Client Demographic'!I413</f>
        <v>0</v>
      </c>
      <c r="Y413" s="35">
        <f>'Initial Info Client Demographic'!E413</f>
        <v>0</v>
      </c>
      <c r="Z413" s="35">
        <f>'Initial Info Client Demographic'!F413</f>
        <v>0</v>
      </c>
      <c r="AA413" s="35">
        <f>'Initial Info Client Demographic'!G413</f>
        <v>0</v>
      </c>
      <c r="AB413" s="35">
        <f>'Initial Info Client Demographic'!H413</f>
        <v>0</v>
      </c>
      <c r="AC413" s="35">
        <f>'Initial Info Client Demographic'!I413</f>
        <v>0</v>
      </c>
      <c r="AD413" s="35">
        <f>'Initial Info Client Demographic'!J413</f>
        <v>0</v>
      </c>
    </row>
    <row r="414" spans="1:30" ht="49.5" customHeight="1">
      <c r="A414" s="29">
        <f t="shared" si="4"/>
        <v>401</v>
      </c>
      <c r="B414" s="82">
        <f>'Initial Info Client Demographic'!B414</f>
        <v>0</v>
      </c>
      <c r="C414" s="83">
        <f>'Initial Info Client Demographic'!C414</f>
        <v>0</v>
      </c>
      <c r="D414" s="84"/>
      <c r="E414" s="85"/>
      <c r="F414" s="86"/>
      <c r="G414" s="87"/>
      <c r="H414" s="88"/>
      <c r="I414" s="89"/>
      <c r="J414" s="90"/>
      <c r="K414" s="91"/>
      <c r="L414" s="92"/>
      <c r="M414" s="93">
        <f t="shared" si="5"/>
        <v>0</v>
      </c>
      <c r="N414" s="109"/>
      <c r="O414" s="94">
        <f t="shared" si="6"/>
        <v>0</v>
      </c>
      <c r="P414" s="95"/>
      <c r="R414" s="96">
        <f>'Initial Info Client Demographic'!D414</f>
        <v>0</v>
      </c>
      <c r="T414" s="33">
        <f>'Initial Info Client Demographic'!E414</f>
        <v>0</v>
      </c>
      <c r="U414" s="34">
        <f>'Initial Info Client Demographic'!F414</f>
        <v>0</v>
      </c>
      <c r="V414" s="35">
        <f>'Initial Info Client Demographic'!G414</f>
        <v>0</v>
      </c>
      <c r="W414" s="33">
        <f>'Initial Info Client Demographic'!H414</f>
        <v>0</v>
      </c>
      <c r="X414" s="34">
        <f>'Initial Info Client Demographic'!I414</f>
        <v>0</v>
      </c>
      <c r="Y414" s="35">
        <f>'Initial Info Client Demographic'!E414</f>
        <v>0</v>
      </c>
      <c r="Z414" s="35">
        <f>'Initial Info Client Demographic'!F414</f>
        <v>0</v>
      </c>
      <c r="AA414" s="35">
        <f>'Initial Info Client Demographic'!G414</f>
        <v>0</v>
      </c>
      <c r="AB414" s="35">
        <f>'Initial Info Client Demographic'!H414</f>
        <v>0</v>
      </c>
      <c r="AC414" s="35">
        <f>'Initial Info Client Demographic'!I414</f>
        <v>0</v>
      </c>
      <c r="AD414" s="35">
        <f>'Initial Info Client Demographic'!J414</f>
        <v>0</v>
      </c>
    </row>
    <row r="415" spans="1:30" ht="49.5" customHeight="1">
      <c r="A415" s="29">
        <f t="shared" si="4"/>
        <v>402</v>
      </c>
      <c r="B415" s="97">
        <f>'Initial Info Client Demographic'!B415</f>
        <v>0</v>
      </c>
      <c r="C415" s="98">
        <f>'Initial Info Client Demographic'!C415</f>
        <v>0</v>
      </c>
      <c r="D415" s="99"/>
      <c r="E415" s="100"/>
      <c r="F415" s="101"/>
      <c r="G415" s="87"/>
      <c r="H415" s="88"/>
      <c r="I415" s="102"/>
      <c r="J415" s="103"/>
      <c r="K415" s="104"/>
      <c r="L415" s="105"/>
      <c r="M415" s="93">
        <f t="shared" si="5"/>
        <v>0</v>
      </c>
      <c r="N415" s="110"/>
      <c r="O415" s="106">
        <f t="shared" si="6"/>
        <v>0</v>
      </c>
      <c r="P415" s="95"/>
      <c r="R415" s="96">
        <f>'Initial Info Client Demographic'!D415</f>
        <v>0</v>
      </c>
      <c r="T415" s="33">
        <f>'Initial Info Client Demographic'!E415</f>
        <v>0</v>
      </c>
      <c r="U415" s="34">
        <f>'Initial Info Client Demographic'!F415</f>
        <v>0</v>
      </c>
      <c r="V415" s="35">
        <f>'Initial Info Client Demographic'!G415</f>
        <v>0</v>
      </c>
      <c r="W415" s="33">
        <f>'Initial Info Client Demographic'!H415</f>
        <v>0</v>
      </c>
      <c r="X415" s="34">
        <f>'Initial Info Client Demographic'!I415</f>
        <v>0</v>
      </c>
      <c r="Y415" s="35">
        <f>'Initial Info Client Demographic'!E415</f>
        <v>0</v>
      </c>
      <c r="Z415" s="35">
        <f>'Initial Info Client Demographic'!F415</f>
        <v>0</v>
      </c>
      <c r="AA415" s="35">
        <f>'Initial Info Client Demographic'!G415</f>
        <v>0</v>
      </c>
      <c r="AB415" s="35">
        <f>'Initial Info Client Demographic'!H415</f>
        <v>0</v>
      </c>
      <c r="AC415" s="35">
        <f>'Initial Info Client Demographic'!I415</f>
        <v>0</v>
      </c>
      <c r="AD415" s="35">
        <f>'Initial Info Client Demographic'!J415</f>
        <v>0</v>
      </c>
    </row>
    <row r="416" spans="1:30" ht="49.5" customHeight="1">
      <c r="A416" s="29">
        <f t="shared" si="4"/>
        <v>403</v>
      </c>
      <c r="B416" s="82">
        <f>'Initial Info Client Demographic'!B416</f>
        <v>0</v>
      </c>
      <c r="C416" s="83">
        <f>'Initial Info Client Demographic'!C416</f>
        <v>0</v>
      </c>
      <c r="D416" s="84"/>
      <c r="E416" s="85"/>
      <c r="F416" s="86"/>
      <c r="G416" s="87"/>
      <c r="H416" s="88"/>
      <c r="I416" s="89"/>
      <c r="J416" s="90"/>
      <c r="K416" s="91"/>
      <c r="L416" s="92"/>
      <c r="M416" s="93">
        <f t="shared" si="5"/>
        <v>0</v>
      </c>
      <c r="N416" s="109"/>
      <c r="O416" s="94">
        <f t="shared" si="6"/>
        <v>0</v>
      </c>
      <c r="P416" s="95"/>
      <c r="R416" s="96">
        <f>'Initial Info Client Demographic'!D416</f>
        <v>0</v>
      </c>
      <c r="T416" s="33">
        <f>'Initial Info Client Demographic'!E416</f>
        <v>0</v>
      </c>
      <c r="U416" s="34">
        <f>'Initial Info Client Demographic'!F416</f>
        <v>0</v>
      </c>
      <c r="V416" s="35">
        <f>'Initial Info Client Demographic'!G416</f>
        <v>0</v>
      </c>
      <c r="W416" s="33">
        <f>'Initial Info Client Demographic'!H416</f>
        <v>0</v>
      </c>
      <c r="X416" s="34">
        <f>'Initial Info Client Demographic'!I416</f>
        <v>0</v>
      </c>
      <c r="Y416" s="35">
        <f>'Initial Info Client Demographic'!E416</f>
        <v>0</v>
      </c>
      <c r="Z416" s="35">
        <f>'Initial Info Client Demographic'!F416</f>
        <v>0</v>
      </c>
      <c r="AA416" s="35">
        <f>'Initial Info Client Demographic'!G416</f>
        <v>0</v>
      </c>
      <c r="AB416" s="35">
        <f>'Initial Info Client Demographic'!H416</f>
        <v>0</v>
      </c>
      <c r="AC416" s="35">
        <f>'Initial Info Client Demographic'!I416</f>
        <v>0</v>
      </c>
      <c r="AD416" s="35">
        <f>'Initial Info Client Demographic'!J416</f>
        <v>0</v>
      </c>
    </row>
    <row r="417" spans="1:30" ht="49.5" customHeight="1">
      <c r="A417" s="29">
        <f t="shared" si="4"/>
        <v>404</v>
      </c>
      <c r="B417" s="97">
        <f>'Initial Info Client Demographic'!B417</f>
        <v>0</v>
      </c>
      <c r="C417" s="98">
        <f>'Initial Info Client Demographic'!C417</f>
        <v>0</v>
      </c>
      <c r="D417" s="99"/>
      <c r="E417" s="100"/>
      <c r="F417" s="101"/>
      <c r="G417" s="87"/>
      <c r="H417" s="88"/>
      <c r="I417" s="102"/>
      <c r="J417" s="103"/>
      <c r="K417" s="104"/>
      <c r="L417" s="105"/>
      <c r="M417" s="93">
        <f t="shared" si="5"/>
        <v>0</v>
      </c>
      <c r="N417" s="110"/>
      <c r="O417" s="106">
        <f t="shared" si="6"/>
        <v>0</v>
      </c>
      <c r="P417" s="95"/>
      <c r="R417" s="96">
        <f>'Initial Info Client Demographic'!D417</f>
        <v>0</v>
      </c>
      <c r="T417" s="33">
        <f>'Initial Info Client Demographic'!E417</f>
        <v>0</v>
      </c>
      <c r="U417" s="34">
        <f>'Initial Info Client Demographic'!F417</f>
        <v>0</v>
      </c>
      <c r="V417" s="35">
        <f>'Initial Info Client Demographic'!G417</f>
        <v>0</v>
      </c>
      <c r="W417" s="33">
        <f>'Initial Info Client Demographic'!H417</f>
        <v>0</v>
      </c>
      <c r="X417" s="34">
        <f>'Initial Info Client Demographic'!I417</f>
        <v>0</v>
      </c>
      <c r="Y417" s="35">
        <f>'Initial Info Client Demographic'!E417</f>
        <v>0</v>
      </c>
      <c r="Z417" s="35">
        <f>'Initial Info Client Demographic'!F417</f>
        <v>0</v>
      </c>
      <c r="AA417" s="35">
        <f>'Initial Info Client Demographic'!G417</f>
        <v>0</v>
      </c>
      <c r="AB417" s="35">
        <f>'Initial Info Client Demographic'!H417</f>
        <v>0</v>
      </c>
      <c r="AC417" s="35">
        <f>'Initial Info Client Demographic'!I417</f>
        <v>0</v>
      </c>
      <c r="AD417" s="35">
        <f>'Initial Info Client Demographic'!J417</f>
        <v>0</v>
      </c>
    </row>
    <row r="418" spans="1:30" ht="49.5" customHeight="1">
      <c r="A418" s="29">
        <f t="shared" si="4"/>
        <v>405</v>
      </c>
      <c r="B418" s="82">
        <f>'Initial Info Client Demographic'!B418</f>
        <v>0</v>
      </c>
      <c r="C418" s="83">
        <f>'Initial Info Client Demographic'!C418</f>
        <v>0</v>
      </c>
      <c r="D418" s="84"/>
      <c r="E418" s="85"/>
      <c r="F418" s="86"/>
      <c r="G418" s="87"/>
      <c r="H418" s="88"/>
      <c r="I418" s="89"/>
      <c r="J418" s="90"/>
      <c r="K418" s="91"/>
      <c r="L418" s="92"/>
      <c r="M418" s="93">
        <f t="shared" si="5"/>
        <v>0</v>
      </c>
      <c r="N418" s="109"/>
      <c r="O418" s="94">
        <f t="shared" si="6"/>
        <v>0</v>
      </c>
      <c r="P418" s="95"/>
      <c r="R418" s="96">
        <f>'Initial Info Client Demographic'!D418</f>
        <v>0</v>
      </c>
      <c r="T418" s="33">
        <f>'Initial Info Client Demographic'!E418</f>
        <v>0</v>
      </c>
      <c r="U418" s="34">
        <f>'Initial Info Client Demographic'!F418</f>
        <v>0</v>
      </c>
      <c r="V418" s="35">
        <f>'Initial Info Client Demographic'!G418</f>
        <v>0</v>
      </c>
      <c r="W418" s="33">
        <f>'Initial Info Client Demographic'!H418</f>
        <v>0</v>
      </c>
      <c r="X418" s="34">
        <f>'Initial Info Client Demographic'!I418</f>
        <v>0</v>
      </c>
      <c r="Y418" s="35">
        <f>'Initial Info Client Demographic'!E418</f>
        <v>0</v>
      </c>
      <c r="Z418" s="35">
        <f>'Initial Info Client Demographic'!F418</f>
        <v>0</v>
      </c>
      <c r="AA418" s="35">
        <f>'Initial Info Client Demographic'!G418</f>
        <v>0</v>
      </c>
      <c r="AB418" s="35">
        <f>'Initial Info Client Demographic'!H418</f>
        <v>0</v>
      </c>
      <c r="AC418" s="35">
        <f>'Initial Info Client Demographic'!I418</f>
        <v>0</v>
      </c>
      <c r="AD418" s="35">
        <f>'Initial Info Client Demographic'!J418</f>
        <v>0</v>
      </c>
    </row>
    <row r="419" spans="1:30" ht="49.5" customHeight="1">
      <c r="A419" s="29">
        <f t="shared" si="4"/>
        <v>406</v>
      </c>
      <c r="B419" s="97">
        <f>'Initial Info Client Demographic'!B419</f>
        <v>0</v>
      </c>
      <c r="C419" s="98">
        <f>'Initial Info Client Demographic'!C419</f>
        <v>0</v>
      </c>
      <c r="D419" s="99"/>
      <c r="E419" s="100"/>
      <c r="F419" s="101"/>
      <c r="G419" s="87"/>
      <c r="H419" s="88"/>
      <c r="I419" s="102"/>
      <c r="J419" s="103"/>
      <c r="K419" s="104"/>
      <c r="L419" s="105"/>
      <c r="M419" s="93">
        <f t="shared" si="5"/>
        <v>0</v>
      </c>
      <c r="N419" s="110"/>
      <c r="O419" s="106">
        <f t="shared" si="6"/>
        <v>0</v>
      </c>
      <c r="P419" s="95"/>
      <c r="R419" s="96">
        <f>'Initial Info Client Demographic'!D419</f>
        <v>0</v>
      </c>
      <c r="T419" s="33">
        <f>'Initial Info Client Demographic'!E419</f>
        <v>0</v>
      </c>
      <c r="U419" s="34">
        <f>'Initial Info Client Demographic'!F419</f>
        <v>0</v>
      </c>
      <c r="V419" s="35">
        <f>'Initial Info Client Demographic'!G419</f>
        <v>0</v>
      </c>
      <c r="W419" s="33">
        <f>'Initial Info Client Demographic'!H419</f>
        <v>0</v>
      </c>
      <c r="X419" s="34">
        <f>'Initial Info Client Demographic'!I419</f>
        <v>0</v>
      </c>
      <c r="Y419" s="35">
        <f>'Initial Info Client Demographic'!E419</f>
        <v>0</v>
      </c>
      <c r="Z419" s="35">
        <f>'Initial Info Client Demographic'!F419</f>
        <v>0</v>
      </c>
      <c r="AA419" s="35">
        <f>'Initial Info Client Demographic'!G419</f>
        <v>0</v>
      </c>
      <c r="AB419" s="35">
        <f>'Initial Info Client Demographic'!H419</f>
        <v>0</v>
      </c>
      <c r="AC419" s="35">
        <f>'Initial Info Client Demographic'!I419</f>
        <v>0</v>
      </c>
      <c r="AD419" s="35">
        <f>'Initial Info Client Demographic'!J419</f>
        <v>0</v>
      </c>
    </row>
    <row r="420" spans="1:30" ht="49.5" customHeight="1">
      <c r="A420" s="29">
        <f t="shared" si="4"/>
        <v>407</v>
      </c>
      <c r="B420" s="82">
        <f>'Initial Info Client Demographic'!B420</f>
        <v>0</v>
      </c>
      <c r="C420" s="83">
        <f>'Initial Info Client Demographic'!C420</f>
        <v>0</v>
      </c>
      <c r="D420" s="84"/>
      <c r="E420" s="85"/>
      <c r="F420" s="86"/>
      <c r="G420" s="87"/>
      <c r="H420" s="88"/>
      <c r="I420" s="89"/>
      <c r="J420" s="90"/>
      <c r="K420" s="91"/>
      <c r="L420" s="92"/>
      <c r="M420" s="93">
        <f t="shared" si="5"/>
        <v>0</v>
      </c>
      <c r="N420" s="109"/>
      <c r="O420" s="94">
        <f t="shared" si="6"/>
        <v>0</v>
      </c>
      <c r="P420" s="95"/>
      <c r="R420" s="96">
        <f>'Initial Info Client Demographic'!D420</f>
        <v>0</v>
      </c>
      <c r="T420" s="33">
        <f>'Initial Info Client Demographic'!E420</f>
        <v>0</v>
      </c>
      <c r="U420" s="34">
        <f>'Initial Info Client Demographic'!F420</f>
        <v>0</v>
      </c>
      <c r="V420" s="35">
        <f>'Initial Info Client Demographic'!G420</f>
        <v>0</v>
      </c>
      <c r="W420" s="33">
        <f>'Initial Info Client Demographic'!H420</f>
        <v>0</v>
      </c>
      <c r="X420" s="34">
        <f>'Initial Info Client Demographic'!I420</f>
        <v>0</v>
      </c>
      <c r="Y420" s="35">
        <f>'Initial Info Client Demographic'!E420</f>
        <v>0</v>
      </c>
      <c r="Z420" s="35">
        <f>'Initial Info Client Demographic'!F420</f>
        <v>0</v>
      </c>
      <c r="AA420" s="35">
        <f>'Initial Info Client Demographic'!G420</f>
        <v>0</v>
      </c>
      <c r="AB420" s="35">
        <f>'Initial Info Client Demographic'!H420</f>
        <v>0</v>
      </c>
      <c r="AC420" s="35">
        <f>'Initial Info Client Demographic'!I420</f>
        <v>0</v>
      </c>
      <c r="AD420" s="35">
        <f>'Initial Info Client Demographic'!J420</f>
        <v>0</v>
      </c>
    </row>
    <row r="421" spans="1:30" ht="49.5" customHeight="1">
      <c r="A421" s="29">
        <f t="shared" si="4"/>
        <v>408</v>
      </c>
      <c r="B421" s="97">
        <f>'Initial Info Client Demographic'!B421</f>
        <v>0</v>
      </c>
      <c r="C421" s="98">
        <f>'Initial Info Client Demographic'!C421</f>
        <v>0</v>
      </c>
      <c r="D421" s="99"/>
      <c r="E421" s="100"/>
      <c r="F421" s="101"/>
      <c r="G421" s="87"/>
      <c r="H421" s="88"/>
      <c r="I421" s="102"/>
      <c r="J421" s="103"/>
      <c r="K421" s="104"/>
      <c r="L421" s="105"/>
      <c r="M421" s="93">
        <f t="shared" si="5"/>
        <v>0</v>
      </c>
      <c r="N421" s="110"/>
      <c r="O421" s="106">
        <f t="shared" si="6"/>
        <v>0</v>
      </c>
      <c r="P421" s="95"/>
      <c r="R421" s="96">
        <f>'Initial Info Client Demographic'!D421</f>
        <v>0</v>
      </c>
      <c r="T421" s="33">
        <f>'Initial Info Client Demographic'!E421</f>
        <v>0</v>
      </c>
      <c r="U421" s="34">
        <f>'Initial Info Client Demographic'!F421</f>
        <v>0</v>
      </c>
      <c r="V421" s="35">
        <f>'Initial Info Client Demographic'!G421</f>
        <v>0</v>
      </c>
      <c r="W421" s="33">
        <f>'Initial Info Client Demographic'!H421</f>
        <v>0</v>
      </c>
      <c r="X421" s="34">
        <f>'Initial Info Client Demographic'!I421</f>
        <v>0</v>
      </c>
      <c r="Y421" s="35">
        <f>'Initial Info Client Demographic'!E421</f>
        <v>0</v>
      </c>
      <c r="Z421" s="35">
        <f>'Initial Info Client Demographic'!F421</f>
        <v>0</v>
      </c>
      <c r="AA421" s="35">
        <f>'Initial Info Client Demographic'!G421</f>
        <v>0</v>
      </c>
      <c r="AB421" s="35">
        <f>'Initial Info Client Demographic'!H421</f>
        <v>0</v>
      </c>
      <c r="AC421" s="35">
        <f>'Initial Info Client Demographic'!I421</f>
        <v>0</v>
      </c>
      <c r="AD421" s="35">
        <f>'Initial Info Client Demographic'!J421</f>
        <v>0</v>
      </c>
    </row>
    <row r="422" spans="1:30" ht="49.5" customHeight="1">
      <c r="A422" s="29">
        <f t="shared" si="4"/>
        <v>409</v>
      </c>
      <c r="B422" s="82">
        <f>'Initial Info Client Demographic'!B422</f>
        <v>0</v>
      </c>
      <c r="C422" s="83">
        <f>'Initial Info Client Demographic'!C422</f>
        <v>0</v>
      </c>
      <c r="D422" s="84"/>
      <c r="E422" s="85"/>
      <c r="F422" s="86"/>
      <c r="G422" s="87"/>
      <c r="H422" s="88"/>
      <c r="I422" s="89"/>
      <c r="J422" s="90"/>
      <c r="K422" s="91"/>
      <c r="L422" s="92"/>
      <c r="M422" s="93">
        <f t="shared" si="5"/>
        <v>0</v>
      </c>
      <c r="N422" s="109"/>
      <c r="O422" s="94">
        <f t="shared" si="6"/>
        <v>0</v>
      </c>
      <c r="P422" s="95"/>
      <c r="R422" s="96">
        <f>'Initial Info Client Demographic'!D422</f>
        <v>0</v>
      </c>
      <c r="T422" s="33">
        <f>'Initial Info Client Demographic'!E422</f>
        <v>0</v>
      </c>
      <c r="U422" s="34">
        <f>'Initial Info Client Demographic'!F422</f>
        <v>0</v>
      </c>
      <c r="V422" s="35">
        <f>'Initial Info Client Demographic'!G422</f>
        <v>0</v>
      </c>
      <c r="W422" s="33">
        <f>'Initial Info Client Demographic'!H422</f>
        <v>0</v>
      </c>
      <c r="X422" s="34">
        <f>'Initial Info Client Demographic'!I422</f>
        <v>0</v>
      </c>
      <c r="Y422" s="35">
        <f>'Initial Info Client Demographic'!E422</f>
        <v>0</v>
      </c>
      <c r="Z422" s="35">
        <f>'Initial Info Client Demographic'!F422</f>
        <v>0</v>
      </c>
      <c r="AA422" s="35">
        <f>'Initial Info Client Demographic'!G422</f>
        <v>0</v>
      </c>
      <c r="AB422" s="35">
        <f>'Initial Info Client Demographic'!H422</f>
        <v>0</v>
      </c>
      <c r="AC422" s="35">
        <f>'Initial Info Client Demographic'!I422</f>
        <v>0</v>
      </c>
      <c r="AD422" s="35">
        <f>'Initial Info Client Demographic'!J422</f>
        <v>0</v>
      </c>
    </row>
    <row r="423" spans="1:30" ht="49.5" customHeight="1">
      <c r="A423" s="29">
        <f t="shared" si="4"/>
        <v>410</v>
      </c>
      <c r="B423" s="97">
        <f>'Initial Info Client Demographic'!B423</f>
        <v>0</v>
      </c>
      <c r="C423" s="98">
        <f>'Initial Info Client Demographic'!C423</f>
        <v>0</v>
      </c>
      <c r="D423" s="99"/>
      <c r="E423" s="100"/>
      <c r="F423" s="101"/>
      <c r="G423" s="87"/>
      <c r="H423" s="88"/>
      <c r="I423" s="102"/>
      <c r="J423" s="103"/>
      <c r="K423" s="104"/>
      <c r="L423" s="105"/>
      <c r="M423" s="93">
        <f t="shared" si="5"/>
        <v>0</v>
      </c>
      <c r="N423" s="110"/>
      <c r="O423" s="106">
        <f t="shared" si="6"/>
        <v>0</v>
      </c>
      <c r="P423" s="95"/>
      <c r="R423" s="96">
        <f>'Initial Info Client Demographic'!D423</f>
        <v>0</v>
      </c>
      <c r="T423" s="33">
        <f>'Initial Info Client Demographic'!E423</f>
        <v>0</v>
      </c>
      <c r="U423" s="34">
        <f>'Initial Info Client Demographic'!F423</f>
        <v>0</v>
      </c>
      <c r="V423" s="35">
        <f>'Initial Info Client Demographic'!G423</f>
        <v>0</v>
      </c>
      <c r="W423" s="33">
        <f>'Initial Info Client Demographic'!H423</f>
        <v>0</v>
      </c>
      <c r="X423" s="34">
        <f>'Initial Info Client Demographic'!I423</f>
        <v>0</v>
      </c>
      <c r="Y423" s="35">
        <f>'Initial Info Client Demographic'!E423</f>
        <v>0</v>
      </c>
      <c r="Z423" s="35">
        <f>'Initial Info Client Demographic'!F423</f>
        <v>0</v>
      </c>
      <c r="AA423" s="35">
        <f>'Initial Info Client Demographic'!G423</f>
        <v>0</v>
      </c>
      <c r="AB423" s="35">
        <f>'Initial Info Client Demographic'!H423</f>
        <v>0</v>
      </c>
      <c r="AC423" s="35">
        <f>'Initial Info Client Demographic'!I423</f>
        <v>0</v>
      </c>
      <c r="AD423" s="35">
        <f>'Initial Info Client Demographic'!J423</f>
        <v>0</v>
      </c>
    </row>
    <row r="424" spans="1:30" ht="49.5" customHeight="1">
      <c r="A424" s="29">
        <f t="shared" si="4"/>
        <v>411</v>
      </c>
      <c r="B424" s="82">
        <f>'Initial Info Client Demographic'!B424</f>
        <v>0</v>
      </c>
      <c r="C424" s="83">
        <f>'Initial Info Client Demographic'!C424</f>
        <v>0</v>
      </c>
      <c r="D424" s="84"/>
      <c r="E424" s="85"/>
      <c r="F424" s="86"/>
      <c r="G424" s="87"/>
      <c r="H424" s="88"/>
      <c r="I424" s="89"/>
      <c r="J424" s="90"/>
      <c r="K424" s="91"/>
      <c r="L424" s="92"/>
      <c r="M424" s="93">
        <f t="shared" si="5"/>
        <v>0</v>
      </c>
      <c r="N424" s="109"/>
      <c r="O424" s="94">
        <f t="shared" si="6"/>
        <v>0</v>
      </c>
      <c r="P424" s="95"/>
      <c r="R424" s="96">
        <f>'Initial Info Client Demographic'!D424</f>
        <v>0</v>
      </c>
      <c r="T424" s="33">
        <f>'Initial Info Client Demographic'!E424</f>
        <v>0</v>
      </c>
      <c r="U424" s="34">
        <f>'Initial Info Client Demographic'!F424</f>
        <v>0</v>
      </c>
      <c r="V424" s="35">
        <f>'Initial Info Client Demographic'!G424</f>
        <v>0</v>
      </c>
      <c r="W424" s="33">
        <f>'Initial Info Client Demographic'!H424</f>
        <v>0</v>
      </c>
      <c r="X424" s="34">
        <f>'Initial Info Client Demographic'!I424</f>
        <v>0</v>
      </c>
      <c r="Y424" s="35">
        <f>'Initial Info Client Demographic'!E424</f>
        <v>0</v>
      </c>
      <c r="Z424" s="35">
        <f>'Initial Info Client Demographic'!F424</f>
        <v>0</v>
      </c>
      <c r="AA424" s="35">
        <f>'Initial Info Client Demographic'!G424</f>
        <v>0</v>
      </c>
      <c r="AB424" s="35">
        <f>'Initial Info Client Demographic'!H424</f>
        <v>0</v>
      </c>
      <c r="AC424" s="35">
        <f>'Initial Info Client Demographic'!I424</f>
        <v>0</v>
      </c>
      <c r="AD424" s="35">
        <f>'Initial Info Client Demographic'!J424</f>
        <v>0</v>
      </c>
    </row>
    <row r="425" spans="1:30" ht="49.5" customHeight="1">
      <c r="A425" s="29">
        <f t="shared" si="4"/>
        <v>412</v>
      </c>
      <c r="B425" s="97">
        <f>'Initial Info Client Demographic'!B425</f>
        <v>0</v>
      </c>
      <c r="C425" s="98">
        <f>'Initial Info Client Demographic'!C425</f>
        <v>0</v>
      </c>
      <c r="D425" s="99"/>
      <c r="E425" s="100"/>
      <c r="F425" s="101"/>
      <c r="G425" s="87"/>
      <c r="H425" s="88"/>
      <c r="I425" s="102"/>
      <c r="J425" s="103"/>
      <c r="K425" s="104"/>
      <c r="L425" s="105"/>
      <c r="M425" s="93">
        <f t="shared" si="5"/>
        <v>0</v>
      </c>
      <c r="N425" s="110"/>
      <c r="O425" s="106">
        <f t="shared" si="6"/>
        <v>0</v>
      </c>
      <c r="P425" s="95"/>
      <c r="R425" s="96">
        <f>'Initial Info Client Demographic'!D425</f>
        <v>0</v>
      </c>
      <c r="T425" s="33">
        <f>'Initial Info Client Demographic'!E425</f>
        <v>0</v>
      </c>
      <c r="U425" s="34">
        <f>'Initial Info Client Demographic'!F425</f>
        <v>0</v>
      </c>
      <c r="V425" s="35">
        <f>'Initial Info Client Demographic'!G425</f>
        <v>0</v>
      </c>
      <c r="W425" s="33">
        <f>'Initial Info Client Demographic'!H425</f>
        <v>0</v>
      </c>
      <c r="X425" s="34">
        <f>'Initial Info Client Demographic'!I425</f>
        <v>0</v>
      </c>
      <c r="Y425" s="35">
        <f>'Initial Info Client Demographic'!E425</f>
        <v>0</v>
      </c>
      <c r="Z425" s="35">
        <f>'Initial Info Client Demographic'!F425</f>
        <v>0</v>
      </c>
      <c r="AA425" s="35">
        <f>'Initial Info Client Demographic'!G425</f>
        <v>0</v>
      </c>
      <c r="AB425" s="35">
        <f>'Initial Info Client Demographic'!H425</f>
        <v>0</v>
      </c>
      <c r="AC425" s="35">
        <f>'Initial Info Client Demographic'!I425</f>
        <v>0</v>
      </c>
      <c r="AD425" s="35">
        <f>'Initial Info Client Demographic'!J425</f>
        <v>0</v>
      </c>
    </row>
    <row r="426" spans="1:30" ht="49.5" customHeight="1">
      <c r="A426" s="29">
        <f t="shared" si="4"/>
        <v>413</v>
      </c>
      <c r="B426" s="82">
        <f>'Initial Info Client Demographic'!B426</f>
        <v>0</v>
      </c>
      <c r="C426" s="83">
        <f>'Initial Info Client Demographic'!C426</f>
        <v>0</v>
      </c>
      <c r="D426" s="84"/>
      <c r="E426" s="85"/>
      <c r="F426" s="86"/>
      <c r="G426" s="87"/>
      <c r="H426" s="88"/>
      <c r="I426" s="89"/>
      <c r="J426" s="90"/>
      <c r="K426" s="91"/>
      <c r="L426" s="92"/>
      <c r="M426" s="93">
        <f t="shared" si="5"/>
        <v>0</v>
      </c>
      <c r="N426" s="109"/>
      <c r="O426" s="94">
        <f t="shared" si="6"/>
        <v>0</v>
      </c>
      <c r="P426" s="95"/>
      <c r="R426" s="96">
        <f>'Initial Info Client Demographic'!D426</f>
        <v>0</v>
      </c>
      <c r="T426" s="33">
        <f>'Initial Info Client Demographic'!E426</f>
        <v>0</v>
      </c>
      <c r="U426" s="34">
        <f>'Initial Info Client Demographic'!F426</f>
        <v>0</v>
      </c>
      <c r="V426" s="35">
        <f>'Initial Info Client Demographic'!G426</f>
        <v>0</v>
      </c>
      <c r="W426" s="33">
        <f>'Initial Info Client Demographic'!H426</f>
        <v>0</v>
      </c>
      <c r="X426" s="34">
        <f>'Initial Info Client Demographic'!I426</f>
        <v>0</v>
      </c>
      <c r="Y426" s="35">
        <f>'Initial Info Client Demographic'!E426</f>
        <v>0</v>
      </c>
      <c r="Z426" s="35">
        <f>'Initial Info Client Demographic'!F426</f>
        <v>0</v>
      </c>
      <c r="AA426" s="35">
        <f>'Initial Info Client Demographic'!G426</f>
        <v>0</v>
      </c>
      <c r="AB426" s="35">
        <f>'Initial Info Client Demographic'!H426</f>
        <v>0</v>
      </c>
      <c r="AC426" s="35">
        <f>'Initial Info Client Demographic'!I426</f>
        <v>0</v>
      </c>
      <c r="AD426" s="35">
        <f>'Initial Info Client Demographic'!J426</f>
        <v>0</v>
      </c>
    </row>
    <row r="427" spans="1:30" ht="49.5" customHeight="1">
      <c r="A427" s="29">
        <f t="shared" si="4"/>
        <v>414</v>
      </c>
      <c r="B427" s="97">
        <f>'Initial Info Client Demographic'!B427</f>
        <v>0</v>
      </c>
      <c r="C427" s="98">
        <f>'Initial Info Client Demographic'!C427</f>
        <v>0</v>
      </c>
      <c r="D427" s="99"/>
      <c r="E427" s="100"/>
      <c r="F427" s="101"/>
      <c r="G427" s="87"/>
      <c r="H427" s="88"/>
      <c r="I427" s="102"/>
      <c r="J427" s="103"/>
      <c r="K427" s="104"/>
      <c r="L427" s="105"/>
      <c r="M427" s="93">
        <f t="shared" si="5"/>
        <v>0</v>
      </c>
      <c r="N427" s="110"/>
      <c r="O427" s="106">
        <f t="shared" si="6"/>
        <v>0</v>
      </c>
      <c r="P427" s="95"/>
      <c r="R427" s="96">
        <f>'Initial Info Client Demographic'!D427</f>
        <v>0</v>
      </c>
      <c r="T427" s="33">
        <f>'Initial Info Client Demographic'!E427</f>
        <v>0</v>
      </c>
      <c r="U427" s="34">
        <f>'Initial Info Client Demographic'!F427</f>
        <v>0</v>
      </c>
      <c r="V427" s="35">
        <f>'Initial Info Client Demographic'!G427</f>
        <v>0</v>
      </c>
      <c r="W427" s="33">
        <f>'Initial Info Client Demographic'!H427</f>
        <v>0</v>
      </c>
      <c r="X427" s="34">
        <f>'Initial Info Client Demographic'!I427</f>
        <v>0</v>
      </c>
      <c r="Y427" s="35">
        <f>'Initial Info Client Demographic'!E427</f>
        <v>0</v>
      </c>
      <c r="Z427" s="35">
        <f>'Initial Info Client Demographic'!F427</f>
        <v>0</v>
      </c>
      <c r="AA427" s="35">
        <f>'Initial Info Client Demographic'!G427</f>
        <v>0</v>
      </c>
      <c r="AB427" s="35">
        <f>'Initial Info Client Demographic'!H427</f>
        <v>0</v>
      </c>
      <c r="AC427" s="35">
        <f>'Initial Info Client Demographic'!I427</f>
        <v>0</v>
      </c>
      <c r="AD427" s="35">
        <f>'Initial Info Client Demographic'!J427</f>
        <v>0</v>
      </c>
    </row>
    <row r="428" spans="1:30" ht="49.5" customHeight="1">
      <c r="A428" s="29">
        <f t="shared" si="4"/>
        <v>415</v>
      </c>
      <c r="B428" s="82">
        <f>'Initial Info Client Demographic'!B428</f>
        <v>0</v>
      </c>
      <c r="C428" s="83">
        <f>'Initial Info Client Demographic'!C428</f>
        <v>0</v>
      </c>
      <c r="D428" s="84"/>
      <c r="E428" s="85"/>
      <c r="F428" s="86"/>
      <c r="G428" s="87"/>
      <c r="H428" s="88"/>
      <c r="I428" s="89"/>
      <c r="J428" s="90"/>
      <c r="K428" s="91"/>
      <c r="L428" s="92"/>
      <c r="M428" s="93">
        <f t="shared" si="5"/>
        <v>0</v>
      </c>
      <c r="N428" s="109"/>
      <c r="O428" s="94">
        <f t="shared" si="6"/>
        <v>0</v>
      </c>
      <c r="P428" s="95"/>
      <c r="R428" s="96">
        <f>'Initial Info Client Demographic'!D428</f>
        <v>0</v>
      </c>
      <c r="T428" s="33">
        <f>'Initial Info Client Demographic'!E428</f>
        <v>0</v>
      </c>
      <c r="U428" s="34">
        <f>'Initial Info Client Demographic'!F428</f>
        <v>0</v>
      </c>
      <c r="V428" s="35">
        <f>'Initial Info Client Demographic'!G428</f>
        <v>0</v>
      </c>
      <c r="W428" s="33">
        <f>'Initial Info Client Demographic'!H428</f>
        <v>0</v>
      </c>
      <c r="X428" s="34">
        <f>'Initial Info Client Demographic'!I428</f>
        <v>0</v>
      </c>
      <c r="Y428" s="35">
        <f>'Initial Info Client Demographic'!E428</f>
        <v>0</v>
      </c>
      <c r="Z428" s="35">
        <f>'Initial Info Client Demographic'!F428</f>
        <v>0</v>
      </c>
      <c r="AA428" s="35">
        <f>'Initial Info Client Demographic'!G428</f>
        <v>0</v>
      </c>
      <c r="AB428" s="35">
        <f>'Initial Info Client Demographic'!H428</f>
        <v>0</v>
      </c>
      <c r="AC428" s="35">
        <f>'Initial Info Client Demographic'!I428</f>
        <v>0</v>
      </c>
      <c r="AD428" s="35">
        <f>'Initial Info Client Demographic'!J428</f>
        <v>0</v>
      </c>
    </row>
    <row r="429" spans="1:30" ht="49.5" customHeight="1">
      <c r="A429" s="29">
        <f t="shared" si="4"/>
        <v>416</v>
      </c>
      <c r="B429" s="97">
        <f>'Initial Info Client Demographic'!B429</f>
        <v>0</v>
      </c>
      <c r="C429" s="98">
        <f>'Initial Info Client Demographic'!C429</f>
        <v>0</v>
      </c>
      <c r="D429" s="99"/>
      <c r="E429" s="100"/>
      <c r="F429" s="101"/>
      <c r="G429" s="87"/>
      <c r="H429" s="88"/>
      <c r="I429" s="102"/>
      <c r="J429" s="103"/>
      <c r="K429" s="104"/>
      <c r="L429" s="105"/>
      <c r="M429" s="93">
        <f t="shared" si="5"/>
        <v>0</v>
      </c>
      <c r="N429" s="110"/>
      <c r="O429" s="106">
        <f t="shared" si="6"/>
        <v>0</v>
      </c>
      <c r="P429" s="95"/>
      <c r="R429" s="96">
        <f>'Initial Info Client Demographic'!D429</f>
        <v>0</v>
      </c>
      <c r="T429" s="33">
        <f>'Initial Info Client Demographic'!E429</f>
        <v>0</v>
      </c>
      <c r="U429" s="34">
        <f>'Initial Info Client Demographic'!F429</f>
        <v>0</v>
      </c>
      <c r="V429" s="35">
        <f>'Initial Info Client Demographic'!G429</f>
        <v>0</v>
      </c>
      <c r="W429" s="33">
        <f>'Initial Info Client Demographic'!H429</f>
        <v>0</v>
      </c>
      <c r="X429" s="34">
        <f>'Initial Info Client Demographic'!I429</f>
        <v>0</v>
      </c>
      <c r="Y429" s="35">
        <f>'Initial Info Client Demographic'!E429</f>
        <v>0</v>
      </c>
      <c r="Z429" s="35">
        <f>'Initial Info Client Demographic'!F429</f>
        <v>0</v>
      </c>
      <c r="AA429" s="35">
        <f>'Initial Info Client Demographic'!G429</f>
        <v>0</v>
      </c>
      <c r="AB429" s="35">
        <f>'Initial Info Client Demographic'!H429</f>
        <v>0</v>
      </c>
      <c r="AC429" s="35">
        <f>'Initial Info Client Demographic'!I429</f>
        <v>0</v>
      </c>
      <c r="AD429" s="35">
        <f>'Initial Info Client Demographic'!J429</f>
        <v>0</v>
      </c>
    </row>
    <row r="430" spans="1:30" ht="49.5" customHeight="1">
      <c r="A430" s="29">
        <f t="shared" si="4"/>
        <v>417</v>
      </c>
      <c r="B430" s="82">
        <f>'Initial Info Client Demographic'!B430</f>
        <v>0</v>
      </c>
      <c r="C430" s="83">
        <f>'Initial Info Client Demographic'!C430</f>
        <v>0</v>
      </c>
      <c r="D430" s="84"/>
      <c r="E430" s="85"/>
      <c r="F430" s="86"/>
      <c r="G430" s="87"/>
      <c r="H430" s="88"/>
      <c r="I430" s="89"/>
      <c r="J430" s="90"/>
      <c r="K430" s="91"/>
      <c r="L430" s="92"/>
      <c r="M430" s="93">
        <f t="shared" si="5"/>
        <v>0</v>
      </c>
      <c r="N430" s="109"/>
      <c r="O430" s="94">
        <f t="shared" si="6"/>
        <v>0</v>
      </c>
      <c r="P430" s="95"/>
      <c r="R430" s="96">
        <f>'Initial Info Client Demographic'!D430</f>
        <v>0</v>
      </c>
      <c r="T430" s="33">
        <f>'Initial Info Client Demographic'!E430</f>
        <v>0</v>
      </c>
      <c r="U430" s="34">
        <f>'Initial Info Client Demographic'!F430</f>
        <v>0</v>
      </c>
      <c r="V430" s="35">
        <f>'Initial Info Client Demographic'!G430</f>
        <v>0</v>
      </c>
      <c r="W430" s="33">
        <f>'Initial Info Client Demographic'!H430</f>
        <v>0</v>
      </c>
      <c r="X430" s="34">
        <f>'Initial Info Client Demographic'!I430</f>
        <v>0</v>
      </c>
      <c r="Y430" s="35">
        <f>'Initial Info Client Demographic'!E430</f>
        <v>0</v>
      </c>
      <c r="Z430" s="35">
        <f>'Initial Info Client Demographic'!F430</f>
        <v>0</v>
      </c>
      <c r="AA430" s="35">
        <f>'Initial Info Client Demographic'!G430</f>
        <v>0</v>
      </c>
      <c r="AB430" s="35">
        <f>'Initial Info Client Demographic'!H430</f>
        <v>0</v>
      </c>
      <c r="AC430" s="35">
        <f>'Initial Info Client Demographic'!I430</f>
        <v>0</v>
      </c>
      <c r="AD430" s="35">
        <f>'Initial Info Client Demographic'!J430</f>
        <v>0</v>
      </c>
    </row>
    <row r="431" spans="1:30" ht="49.5" customHeight="1">
      <c r="A431" s="29">
        <f t="shared" si="4"/>
        <v>418</v>
      </c>
      <c r="B431" s="97">
        <f>'Initial Info Client Demographic'!B431</f>
        <v>0</v>
      </c>
      <c r="C431" s="98">
        <f>'Initial Info Client Demographic'!C431</f>
        <v>0</v>
      </c>
      <c r="D431" s="99"/>
      <c r="E431" s="100"/>
      <c r="F431" s="101"/>
      <c r="G431" s="87"/>
      <c r="H431" s="88"/>
      <c r="I431" s="102"/>
      <c r="J431" s="103"/>
      <c r="K431" s="104"/>
      <c r="L431" s="105"/>
      <c r="M431" s="93">
        <f t="shared" si="5"/>
        <v>0</v>
      </c>
      <c r="N431" s="110"/>
      <c r="O431" s="106">
        <f t="shared" si="6"/>
        <v>0</v>
      </c>
      <c r="P431" s="95"/>
      <c r="R431" s="96">
        <f>'Initial Info Client Demographic'!D431</f>
        <v>0</v>
      </c>
      <c r="T431" s="33">
        <f>'Initial Info Client Demographic'!E431</f>
        <v>0</v>
      </c>
      <c r="U431" s="34">
        <f>'Initial Info Client Demographic'!F431</f>
        <v>0</v>
      </c>
      <c r="V431" s="35">
        <f>'Initial Info Client Demographic'!G431</f>
        <v>0</v>
      </c>
      <c r="W431" s="33">
        <f>'Initial Info Client Demographic'!H431</f>
        <v>0</v>
      </c>
      <c r="X431" s="34">
        <f>'Initial Info Client Demographic'!I431</f>
        <v>0</v>
      </c>
      <c r="Y431" s="35">
        <f>'Initial Info Client Demographic'!E431</f>
        <v>0</v>
      </c>
      <c r="Z431" s="35">
        <f>'Initial Info Client Demographic'!F431</f>
        <v>0</v>
      </c>
      <c r="AA431" s="35">
        <f>'Initial Info Client Demographic'!G431</f>
        <v>0</v>
      </c>
      <c r="AB431" s="35">
        <f>'Initial Info Client Demographic'!H431</f>
        <v>0</v>
      </c>
      <c r="AC431" s="35">
        <f>'Initial Info Client Demographic'!I431</f>
        <v>0</v>
      </c>
      <c r="AD431" s="35">
        <f>'Initial Info Client Demographic'!J431</f>
        <v>0</v>
      </c>
    </row>
    <row r="432" spans="1:30" ht="49.5" customHeight="1">
      <c r="A432" s="29">
        <f t="shared" si="4"/>
        <v>419</v>
      </c>
      <c r="B432" s="82">
        <f>'Initial Info Client Demographic'!B432</f>
        <v>0</v>
      </c>
      <c r="C432" s="83">
        <f>'Initial Info Client Demographic'!C432</f>
        <v>0</v>
      </c>
      <c r="D432" s="84"/>
      <c r="E432" s="85"/>
      <c r="F432" s="86"/>
      <c r="G432" s="87"/>
      <c r="H432" s="88"/>
      <c r="I432" s="89"/>
      <c r="J432" s="90"/>
      <c r="K432" s="91"/>
      <c r="L432" s="92"/>
      <c r="M432" s="93">
        <f t="shared" si="5"/>
        <v>0</v>
      </c>
      <c r="N432" s="109"/>
      <c r="O432" s="94">
        <f t="shared" si="6"/>
        <v>0</v>
      </c>
      <c r="P432" s="95"/>
      <c r="R432" s="96">
        <f>'Initial Info Client Demographic'!D432</f>
        <v>0</v>
      </c>
      <c r="T432" s="33">
        <f>'Initial Info Client Demographic'!E432</f>
        <v>0</v>
      </c>
      <c r="U432" s="34">
        <f>'Initial Info Client Demographic'!F432</f>
        <v>0</v>
      </c>
      <c r="V432" s="35">
        <f>'Initial Info Client Demographic'!G432</f>
        <v>0</v>
      </c>
      <c r="W432" s="33">
        <f>'Initial Info Client Demographic'!H432</f>
        <v>0</v>
      </c>
      <c r="X432" s="34">
        <f>'Initial Info Client Demographic'!I432</f>
        <v>0</v>
      </c>
      <c r="Y432" s="35">
        <f>'Initial Info Client Demographic'!E432</f>
        <v>0</v>
      </c>
      <c r="Z432" s="35">
        <f>'Initial Info Client Demographic'!F432</f>
        <v>0</v>
      </c>
      <c r="AA432" s="35">
        <f>'Initial Info Client Demographic'!G432</f>
        <v>0</v>
      </c>
      <c r="AB432" s="35">
        <f>'Initial Info Client Demographic'!H432</f>
        <v>0</v>
      </c>
      <c r="AC432" s="35">
        <f>'Initial Info Client Demographic'!I432</f>
        <v>0</v>
      </c>
      <c r="AD432" s="35">
        <f>'Initial Info Client Demographic'!J432</f>
        <v>0</v>
      </c>
    </row>
    <row r="433" spans="1:30" ht="49.5" customHeight="1">
      <c r="A433" s="29">
        <f t="shared" si="4"/>
        <v>420</v>
      </c>
      <c r="B433" s="97">
        <f>'Initial Info Client Demographic'!B433</f>
        <v>0</v>
      </c>
      <c r="C433" s="98">
        <f>'Initial Info Client Demographic'!C433</f>
        <v>0</v>
      </c>
      <c r="D433" s="99"/>
      <c r="E433" s="100"/>
      <c r="F433" s="101"/>
      <c r="G433" s="87"/>
      <c r="H433" s="88"/>
      <c r="I433" s="102"/>
      <c r="J433" s="103"/>
      <c r="K433" s="104"/>
      <c r="L433" s="105"/>
      <c r="M433" s="93">
        <f t="shared" si="5"/>
        <v>0</v>
      </c>
      <c r="N433" s="110"/>
      <c r="O433" s="106">
        <f t="shared" si="6"/>
        <v>0</v>
      </c>
      <c r="P433" s="95"/>
      <c r="R433" s="96">
        <f>'Initial Info Client Demographic'!D433</f>
        <v>0</v>
      </c>
      <c r="T433" s="33">
        <f>'Initial Info Client Demographic'!E433</f>
        <v>0</v>
      </c>
      <c r="U433" s="34">
        <f>'Initial Info Client Demographic'!F433</f>
        <v>0</v>
      </c>
      <c r="V433" s="35">
        <f>'Initial Info Client Demographic'!G433</f>
        <v>0</v>
      </c>
      <c r="W433" s="33">
        <f>'Initial Info Client Demographic'!H433</f>
        <v>0</v>
      </c>
      <c r="X433" s="34">
        <f>'Initial Info Client Demographic'!I433</f>
        <v>0</v>
      </c>
      <c r="Y433" s="35">
        <f>'Initial Info Client Demographic'!E433</f>
        <v>0</v>
      </c>
      <c r="Z433" s="35">
        <f>'Initial Info Client Demographic'!F433</f>
        <v>0</v>
      </c>
      <c r="AA433" s="35">
        <f>'Initial Info Client Demographic'!G433</f>
        <v>0</v>
      </c>
      <c r="AB433" s="35">
        <f>'Initial Info Client Demographic'!H433</f>
        <v>0</v>
      </c>
      <c r="AC433" s="35">
        <f>'Initial Info Client Demographic'!I433</f>
        <v>0</v>
      </c>
      <c r="AD433" s="35">
        <f>'Initial Info Client Demographic'!J433</f>
        <v>0</v>
      </c>
    </row>
    <row r="434" spans="1:30" ht="49.5" customHeight="1">
      <c r="A434" s="29">
        <f t="shared" si="4"/>
        <v>421</v>
      </c>
      <c r="B434" s="82">
        <f>'Initial Info Client Demographic'!B434</f>
        <v>0</v>
      </c>
      <c r="C434" s="83">
        <f>'Initial Info Client Demographic'!C434</f>
        <v>0</v>
      </c>
      <c r="D434" s="84"/>
      <c r="E434" s="85"/>
      <c r="F434" s="86"/>
      <c r="G434" s="87"/>
      <c r="H434" s="88"/>
      <c r="I434" s="89"/>
      <c r="J434" s="90"/>
      <c r="K434" s="91"/>
      <c r="L434" s="92"/>
      <c r="M434" s="93">
        <f t="shared" si="5"/>
        <v>0</v>
      </c>
      <c r="N434" s="109"/>
      <c r="O434" s="94">
        <f t="shared" si="6"/>
        <v>0</v>
      </c>
      <c r="P434" s="95"/>
      <c r="R434" s="96">
        <f>'Initial Info Client Demographic'!D434</f>
        <v>0</v>
      </c>
      <c r="T434" s="33">
        <f>'Initial Info Client Demographic'!E434</f>
        <v>0</v>
      </c>
      <c r="U434" s="34">
        <f>'Initial Info Client Demographic'!F434</f>
        <v>0</v>
      </c>
      <c r="V434" s="35">
        <f>'Initial Info Client Demographic'!G434</f>
        <v>0</v>
      </c>
      <c r="W434" s="33">
        <f>'Initial Info Client Demographic'!H434</f>
        <v>0</v>
      </c>
      <c r="X434" s="34">
        <f>'Initial Info Client Demographic'!I434</f>
        <v>0</v>
      </c>
      <c r="Y434" s="35">
        <f>'Initial Info Client Demographic'!E434</f>
        <v>0</v>
      </c>
      <c r="Z434" s="35">
        <f>'Initial Info Client Demographic'!F434</f>
        <v>0</v>
      </c>
      <c r="AA434" s="35">
        <f>'Initial Info Client Demographic'!G434</f>
        <v>0</v>
      </c>
      <c r="AB434" s="35">
        <f>'Initial Info Client Demographic'!H434</f>
        <v>0</v>
      </c>
      <c r="AC434" s="35">
        <f>'Initial Info Client Demographic'!I434</f>
        <v>0</v>
      </c>
      <c r="AD434" s="35">
        <f>'Initial Info Client Demographic'!J434</f>
        <v>0</v>
      </c>
    </row>
    <row r="435" spans="1:30" ht="49.5" customHeight="1">
      <c r="A435" s="29">
        <f t="shared" si="4"/>
        <v>422</v>
      </c>
      <c r="B435" s="97">
        <f>'Initial Info Client Demographic'!B435</f>
        <v>0</v>
      </c>
      <c r="C435" s="98">
        <f>'Initial Info Client Demographic'!C435</f>
        <v>0</v>
      </c>
      <c r="D435" s="99"/>
      <c r="E435" s="100"/>
      <c r="F435" s="101"/>
      <c r="G435" s="87"/>
      <c r="H435" s="88"/>
      <c r="I435" s="102"/>
      <c r="J435" s="103"/>
      <c r="K435" s="104"/>
      <c r="L435" s="105"/>
      <c r="M435" s="93">
        <f t="shared" si="5"/>
        <v>0</v>
      </c>
      <c r="N435" s="110"/>
      <c r="O435" s="106">
        <f t="shared" si="6"/>
        <v>0</v>
      </c>
      <c r="P435" s="95"/>
      <c r="R435" s="96">
        <f>'Initial Info Client Demographic'!D435</f>
        <v>0</v>
      </c>
      <c r="T435" s="33">
        <f>'Initial Info Client Demographic'!E435</f>
        <v>0</v>
      </c>
      <c r="U435" s="34">
        <f>'Initial Info Client Demographic'!F435</f>
        <v>0</v>
      </c>
      <c r="V435" s="35">
        <f>'Initial Info Client Demographic'!G435</f>
        <v>0</v>
      </c>
      <c r="W435" s="33">
        <f>'Initial Info Client Demographic'!H435</f>
        <v>0</v>
      </c>
      <c r="X435" s="34">
        <f>'Initial Info Client Demographic'!I435</f>
        <v>0</v>
      </c>
      <c r="Y435" s="35">
        <f>'Initial Info Client Demographic'!E435</f>
        <v>0</v>
      </c>
      <c r="Z435" s="35">
        <f>'Initial Info Client Demographic'!F435</f>
        <v>0</v>
      </c>
      <c r="AA435" s="35">
        <f>'Initial Info Client Demographic'!G435</f>
        <v>0</v>
      </c>
      <c r="AB435" s="35">
        <f>'Initial Info Client Demographic'!H435</f>
        <v>0</v>
      </c>
      <c r="AC435" s="35">
        <f>'Initial Info Client Demographic'!I435</f>
        <v>0</v>
      </c>
      <c r="AD435" s="35">
        <f>'Initial Info Client Demographic'!J435</f>
        <v>0</v>
      </c>
    </row>
    <row r="436" spans="1:30" ht="49.5" customHeight="1">
      <c r="A436" s="29">
        <f t="shared" si="4"/>
        <v>423</v>
      </c>
      <c r="B436" s="82">
        <f>'Initial Info Client Demographic'!B436</f>
        <v>0</v>
      </c>
      <c r="C436" s="83">
        <f>'Initial Info Client Demographic'!C436</f>
        <v>0</v>
      </c>
      <c r="D436" s="84"/>
      <c r="E436" s="85"/>
      <c r="F436" s="86"/>
      <c r="G436" s="87"/>
      <c r="H436" s="88"/>
      <c r="I436" s="89"/>
      <c r="J436" s="90"/>
      <c r="K436" s="91"/>
      <c r="L436" s="92"/>
      <c r="M436" s="93">
        <f t="shared" si="5"/>
        <v>0</v>
      </c>
      <c r="N436" s="109"/>
      <c r="O436" s="94">
        <f t="shared" si="6"/>
        <v>0</v>
      </c>
      <c r="P436" s="95"/>
      <c r="R436" s="96">
        <f>'Initial Info Client Demographic'!D436</f>
        <v>0</v>
      </c>
      <c r="T436" s="33">
        <f>'Initial Info Client Demographic'!E436</f>
        <v>0</v>
      </c>
      <c r="U436" s="34">
        <f>'Initial Info Client Demographic'!F436</f>
        <v>0</v>
      </c>
      <c r="V436" s="35">
        <f>'Initial Info Client Demographic'!G436</f>
        <v>0</v>
      </c>
      <c r="W436" s="33">
        <f>'Initial Info Client Demographic'!H436</f>
        <v>0</v>
      </c>
      <c r="X436" s="34">
        <f>'Initial Info Client Demographic'!I436</f>
        <v>0</v>
      </c>
      <c r="Y436" s="35">
        <f>'Initial Info Client Demographic'!E436</f>
        <v>0</v>
      </c>
      <c r="Z436" s="35">
        <f>'Initial Info Client Demographic'!F436</f>
        <v>0</v>
      </c>
      <c r="AA436" s="35">
        <f>'Initial Info Client Demographic'!G436</f>
        <v>0</v>
      </c>
      <c r="AB436" s="35">
        <f>'Initial Info Client Demographic'!H436</f>
        <v>0</v>
      </c>
      <c r="AC436" s="35">
        <f>'Initial Info Client Demographic'!I436</f>
        <v>0</v>
      </c>
      <c r="AD436" s="35">
        <f>'Initial Info Client Demographic'!J436</f>
        <v>0</v>
      </c>
    </row>
    <row r="437" spans="1:30" ht="49.5" customHeight="1">
      <c r="A437" s="29">
        <f t="shared" si="4"/>
        <v>424</v>
      </c>
      <c r="B437" s="97">
        <f>'Initial Info Client Demographic'!B437</f>
        <v>0</v>
      </c>
      <c r="C437" s="98">
        <f>'Initial Info Client Demographic'!C437</f>
        <v>0</v>
      </c>
      <c r="D437" s="99"/>
      <c r="E437" s="100"/>
      <c r="F437" s="101"/>
      <c r="G437" s="87"/>
      <c r="H437" s="88"/>
      <c r="I437" s="102"/>
      <c r="J437" s="103"/>
      <c r="K437" s="104"/>
      <c r="L437" s="105"/>
      <c r="M437" s="93">
        <f t="shared" si="5"/>
        <v>0</v>
      </c>
      <c r="N437" s="110"/>
      <c r="O437" s="106">
        <f t="shared" si="6"/>
        <v>0</v>
      </c>
      <c r="P437" s="95"/>
      <c r="R437" s="96">
        <f>'Initial Info Client Demographic'!D437</f>
        <v>0</v>
      </c>
      <c r="T437" s="33">
        <f>'Initial Info Client Demographic'!E437</f>
        <v>0</v>
      </c>
      <c r="U437" s="34">
        <f>'Initial Info Client Demographic'!F437</f>
        <v>0</v>
      </c>
      <c r="V437" s="35">
        <f>'Initial Info Client Demographic'!G437</f>
        <v>0</v>
      </c>
      <c r="W437" s="33">
        <f>'Initial Info Client Demographic'!H437</f>
        <v>0</v>
      </c>
      <c r="X437" s="34">
        <f>'Initial Info Client Demographic'!I437</f>
        <v>0</v>
      </c>
      <c r="Y437" s="35">
        <f>'Initial Info Client Demographic'!E437</f>
        <v>0</v>
      </c>
      <c r="Z437" s="35">
        <f>'Initial Info Client Demographic'!F437</f>
        <v>0</v>
      </c>
      <c r="AA437" s="35">
        <f>'Initial Info Client Demographic'!G437</f>
        <v>0</v>
      </c>
      <c r="AB437" s="35">
        <f>'Initial Info Client Demographic'!H437</f>
        <v>0</v>
      </c>
      <c r="AC437" s="35">
        <f>'Initial Info Client Demographic'!I437</f>
        <v>0</v>
      </c>
      <c r="AD437" s="35">
        <f>'Initial Info Client Demographic'!J437</f>
        <v>0</v>
      </c>
    </row>
    <row r="438" spans="1:30" ht="49.5" customHeight="1">
      <c r="A438" s="29">
        <f t="shared" si="4"/>
        <v>425</v>
      </c>
      <c r="B438" s="82">
        <f>'Initial Info Client Demographic'!B438</f>
        <v>0</v>
      </c>
      <c r="C438" s="83">
        <f>'Initial Info Client Demographic'!C438</f>
        <v>0</v>
      </c>
      <c r="D438" s="84"/>
      <c r="E438" s="85"/>
      <c r="F438" s="86"/>
      <c r="G438" s="87"/>
      <c r="H438" s="88"/>
      <c r="I438" s="89"/>
      <c r="J438" s="90"/>
      <c r="K438" s="91"/>
      <c r="L438" s="92"/>
      <c r="M438" s="93">
        <f t="shared" si="5"/>
        <v>0</v>
      </c>
      <c r="N438" s="109"/>
      <c r="O438" s="94">
        <f t="shared" si="6"/>
        <v>0</v>
      </c>
      <c r="P438" s="95"/>
      <c r="R438" s="96">
        <f>'Initial Info Client Demographic'!D438</f>
        <v>0</v>
      </c>
      <c r="T438" s="33">
        <f>'Initial Info Client Demographic'!E438</f>
        <v>0</v>
      </c>
      <c r="U438" s="34">
        <f>'Initial Info Client Demographic'!F438</f>
        <v>0</v>
      </c>
      <c r="V438" s="35">
        <f>'Initial Info Client Demographic'!G438</f>
        <v>0</v>
      </c>
      <c r="W438" s="33">
        <f>'Initial Info Client Demographic'!H438</f>
        <v>0</v>
      </c>
      <c r="X438" s="34">
        <f>'Initial Info Client Demographic'!I438</f>
        <v>0</v>
      </c>
      <c r="Y438" s="35">
        <f>'Initial Info Client Demographic'!E438</f>
        <v>0</v>
      </c>
      <c r="Z438" s="35">
        <f>'Initial Info Client Demographic'!F438</f>
        <v>0</v>
      </c>
      <c r="AA438" s="35">
        <f>'Initial Info Client Demographic'!G438</f>
        <v>0</v>
      </c>
      <c r="AB438" s="35">
        <f>'Initial Info Client Demographic'!H438</f>
        <v>0</v>
      </c>
      <c r="AC438" s="35">
        <f>'Initial Info Client Demographic'!I438</f>
        <v>0</v>
      </c>
      <c r="AD438" s="35">
        <f>'Initial Info Client Demographic'!J438</f>
        <v>0</v>
      </c>
    </row>
    <row r="439" spans="1:30" ht="49.5" customHeight="1">
      <c r="A439" s="29">
        <f t="shared" si="4"/>
        <v>426</v>
      </c>
      <c r="B439" s="97">
        <f>'Initial Info Client Demographic'!B439</f>
        <v>0</v>
      </c>
      <c r="C439" s="98">
        <f>'Initial Info Client Demographic'!C439</f>
        <v>0</v>
      </c>
      <c r="D439" s="99"/>
      <c r="E439" s="100"/>
      <c r="F439" s="101"/>
      <c r="G439" s="87"/>
      <c r="H439" s="88"/>
      <c r="I439" s="102"/>
      <c r="J439" s="103"/>
      <c r="K439" s="104"/>
      <c r="L439" s="105"/>
      <c r="M439" s="93">
        <f t="shared" si="5"/>
        <v>0</v>
      </c>
      <c r="N439" s="110"/>
      <c r="O439" s="106">
        <f t="shared" si="6"/>
        <v>0</v>
      </c>
      <c r="P439" s="95"/>
      <c r="R439" s="96">
        <f>'Initial Info Client Demographic'!D439</f>
        <v>0</v>
      </c>
      <c r="T439" s="33">
        <f>'Initial Info Client Demographic'!E439</f>
        <v>0</v>
      </c>
      <c r="U439" s="34">
        <f>'Initial Info Client Demographic'!F439</f>
        <v>0</v>
      </c>
      <c r="V439" s="35">
        <f>'Initial Info Client Demographic'!G439</f>
        <v>0</v>
      </c>
      <c r="W439" s="33">
        <f>'Initial Info Client Demographic'!H439</f>
        <v>0</v>
      </c>
      <c r="X439" s="34">
        <f>'Initial Info Client Demographic'!I439</f>
        <v>0</v>
      </c>
      <c r="Y439" s="35">
        <f>'Initial Info Client Demographic'!E439</f>
        <v>0</v>
      </c>
      <c r="Z439" s="35">
        <f>'Initial Info Client Demographic'!F439</f>
        <v>0</v>
      </c>
      <c r="AA439" s="35">
        <f>'Initial Info Client Demographic'!G439</f>
        <v>0</v>
      </c>
      <c r="AB439" s="35">
        <f>'Initial Info Client Demographic'!H439</f>
        <v>0</v>
      </c>
      <c r="AC439" s="35">
        <f>'Initial Info Client Demographic'!I439</f>
        <v>0</v>
      </c>
      <c r="AD439" s="35">
        <f>'Initial Info Client Demographic'!J439</f>
        <v>0</v>
      </c>
    </row>
    <row r="440" spans="1:30" ht="49.5" customHeight="1">
      <c r="A440" s="29">
        <f t="shared" si="4"/>
        <v>427</v>
      </c>
      <c r="B440" s="82">
        <f>'Initial Info Client Demographic'!B440</f>
        <v>0</v>
      </c>
      <c r="C440" s="83">
        <f>'Initial Info Client Demographic'!C440</f>
        <v>0</v>
      </c>
      <c r="D440" s="84"/>
      <c r="E440" s="85"/>
      <c r="F440" s="86"/>
      <c r="G440" s="87"/>
      <c r="H440" s="88"/>
      <c r="I440" s="89"/>
      <c r="J440" s="90"/>
      <c r="K440" s="91"/>
      <c r="L440" s="92"/>
      <c r="M440" s="93">
        <f t="shared" si="5"/>
        <v>0</v>
      </c>
      <c r="N440" s="109"/>
      <c r="O440" s="94">
        <f t="shared" si="6"/>
        <v>0</v>
      </c>
      <c r="P440" s="95"/>
      <c r="R440" s="96">
        <f>'Initial Info Client Demographic'!D440</f>
        <v>0</v>
      </c>
      <c r="T440" s="33">
        <f>'Initial Info Client Demographic'!E440</f>
        <v>0</v>
      </c>
      <c r="U440" s="34">
        <f>'Initial Info Client Demographic'!F440</f>
        <v>0</v>
      </c>
      <c r="V440" s="35">
        <f>'Initial Info Client Demographic'!G440</f>
        <v>0</v>
      </c>
      <c r="W440" s="33">
        <f>'Initial Info Client Demographic'!H440</f>
        <v>0</v>
      </c>
      <c r="X440" s="34">
        <f>'Initial Info Client Demographic'!I440</f>
        <v>0</v>
      </c>
      <c r="Y440" s="35">
        <f>'Initial Info Client Demographic'!E440</f>
        <v>0</v>
      </c>
      <c r="Z440" s="35">
        <f>'Initial Info Client Demographic'!F440</f>
        <v>0</v>
      </c>
      <c r="AA440" s="35">
        <f>'Initial Info Client Demographic'!G440</f>
        <v>0</v>
      </c>
      <c r="AB440" s="35">
        <f>'Initial Info Client Demographic'!H440</f>
        <v>0</v>
      </c>
      <c r="AC440" s="35">
        <f>'Initial Info Client Demographic'!I440</f>
        <v>0</v>
      </c>
      <c r="AD440" s="35">
        <f>'Initial Info Client Demographic'!J440</f>
        <v>0</v>
      </c>
    </row>
    <row r="441" spans="1:30" ht="49.5" customHeight="1">
      <c r="A441" s="29">
        <f t="shared" si="4"/>
        <v>428</v>
      </c>
      <c r="B441" s="97">
        <f>'Initial Info Client Demographic'!B441</f>
        <v>0</v>
      </c>
      <c r="C441" s="98">
        <f>'Initial Info Client Demographic'!C441</f>
        <v>0</v>
      </c>
      <c r="D441" s="99"/>
      <c r="E441" s="100"/>
      <c r="F441" s="101"/>
      <c r="G441" s="87"/>
      <c r="H441" s="88"/>
      <c r="I441" s="102"/>
      <c r="J441" s="103"/>
      <c r="K441" s="104"/>
      <c r="L441" s="105"/>
      <c r="M441" s="93">
        <f t="shared" si="5"/>
        <v>0</v>
      </c>
      <c r="N441" s="110"/>
      <c r="O441" s="106">
        <f t="shared" si="6"/>
        <v>0</v>
      </c>
      <c r="P441" s="95"/>
      <c r="R441" s="96">
        <f>'Initial Info Client Demographic'!D441</f>
        <v>0</v>
      </c>
      <c r="T441" s="33">
        <f>'Initial Info Client Demographic'!E441</f>
        <v>0</v>
      </c>
      <c r="U441" s="34">
        <f>'Initial Info Client Demographic'!F441</f>
        <v>0</v>
      </c>
      <c r="V441" s="35">
        <f>'Initial Info Client Demographic'!G441</f>
        <v>0</v>
      </c>
      <c r="W441" s="33">
        <f>'Initial Info Client Demographic'!H441</f>
        <v>0</v>
      </c>
      <c r="X441" s="34">
        <f>'Initial Info Client Demographic'!I441</f>
        <v>0</v>
      </c>
      <c r="Y441" s="35">
        <f>'Initial Info Client Demographic'!E441</f>
        <v>0</v>
      </c>
      <c r="Z441" s="35">
        <f>'Initial Info Client Demographic'!F441</f>
        <v>0</v>
      </c>
      <c r="AA441" s="35">
        <f>'Initial Info Client Demographic'!G441</f>
        <v>0</v>
      </c>
      <c r="AB441" s="35">
        <f>'Initial Info Client Demographic'!H441</f>
        <v>0</v>
      </c>
      <c r="AC441" s="35">
        <f>'Initial Info Client Demographic'!I441</f>
        <v>0</v>
      </c>
      <c r="AD441" s="35">
        <f>'Initial Info Client Demographic'!J441</f>
        <v>0</v>
      </c>
    </row>
    <row r="442" spans="1:30" ht="49.5" customHeight="1">
      <c r="A442" s="29">
        <f t="shared" si="4"/>
        <v>429</v>
      </c>
      <c r="B442" s="82">
        <f>'Initial Info Client Demographic'!B442</f>
        <v>0</v>
      </c>
      <c r="C442" s="83">
        <f>'Initial Info Client Demographic'!C442</f>
        <v>0</v>
      </c>
      <c r="D442" s="84"/>
      <c r="E442" s="85"/>
      <c r="F442" s="86"/>
      <c r="G442" s="87"/>
      <c r="H442" s="88"/>
      <c r="I442" s="89"/>
      <c r="J442" s="90"/>
      <c r="K442" s="91"/>
      <c r="L442" s="92"/>
      <c r="M442" s="93">
        <f t="shared" si="5"/>
        <v>0</v>
      </c>
      <c r="N442" s="109"/>
      <c r="O442" s="94">
        <f t="shared" si="6"/>
        <v>0</v>
      </c>
      <c r="P442" s="95"/>
      <c r="R442" s="96">
        <f>'Initial Info Client Demographic'!D442</f>
        <v>0</v>
      </c>
      <c r="T442" s="33">
        <f>'Initial Info Client Demographic'!E442</f>
        <v>0</v>
      </c>
      <c r="U442" s="34">
        <f>'Initial Info Client Demographic'!F442</f>
        <v>0</v>
      </c>
      <c r="V442" s="35">
        <f>'Initial Info Client Demographic'!G442</f>
        <v>0</v>
      </c>
      <c r="W442" s="33">
        <f>'Initial Info Client Demographic'!H442</f>
        <v>0</v>
      </c>
      <c r="X442" s="34">
        <f>'Initial Info Client Demographic'!I442</f>
        <v>0</v>
      </c>
      <c r="Y442" s="35">
        <f>'Initial Info Client Demographic'!E442</f>
        <v>0</v>
      </c>
      <c r="Z442" s="35">
        <f>'Initial Info Client Demographic'!F442</f>
        <v>0</v>
      </c>
      <c r="AA442" s="35">
        <f>'Initial Info Client Demographic'!G442</f>
        <v>0</v>
      </c>
      <c r="AB442" s="35">
        <f>'Initial Info Client Demographic'!H442</f>
        <v>0</v>
      </c>
      <c r="AC442" s="35">
        <f>'Initial Info Client Demographic'!I442</f>
        <v>0</v>
      </c>
      <c r="AD442" s="35">
        <f>'Initial Info Client Demographic'!J442</f>
        <v>0</v>
      </c>
    </row>
    <row r="443" spans="1:30" ht="49.5" customHeight="1">
      <c r="A443" s="29">
        <f t="shared" si="4"/>
        <v>430</v>
      </c>
      <c r="B443" s="97">
        <f>'Initial Info Client Demographic'!B443</f>
        <v>0</v>
      </c>
      <c r="C443" s="98">
        <f>'Initial Info Client Demographic'!C443</f>
        <v>0</v>
      </c>
      <c r="D443" s="99"/>
      <c r="E443" s="100"/>
      <c r="F443" s="101"/>
      <c r="G443" s="87"/>
      <c r="H443" s="88"/>
      <c r="I443" s="102"/>
      <c r="J443" s="103"/>
      <c r="K443" s="104"/>
      <c r="L443" s="105"/>
      <c r="M443" s="93">
        <f t="shared" si="5"/>
        <v>0</v>
      </c>
      <c r="N443" s="110"/>
      <c r="O443" s="106">
        <f t="shared" si="6"/>
        <v>0</v>
      </c>
      <c r="P443" s="95"/>
      <c r="R443" s="96">
        <f>'Initial Info Client Demographic'!D443</f>
        <v>0</v>
      </c>
      <c r="T443" s="33">
        <f>'Initial Info Client Demographic'!E443</f>
        <v>0</v>
      </c>
      <c r="U443" s="34">
        <f>'Initial Info Client Demographic'!F443</f>
        <v>0</v>
      </c>
      <c r="V443" s="35">
        <f>'Initial Info Client Demographic'!G443</f>
        <v>0</v>
      </c>
      <c r="W443" s="33">
        <f>'Initial Info Client Demographic'!H443</f>
        <v>0</v>
      </c>
      <c r="X443" s="34">
        <f>'Initial Info Client Demographic'!I443</f>
        <v>0</v>
      </c>
      <c r="Y443" s="35">
        <f>'Initial Info Client Demographic'!E443</f>
        <v>0</v>
      </c>
      <c r="Z443" s="35">
        <f>'Initial Info Client Demographic'!F443</f>
        <v>0</v>
      </c>
      <c r="AA443" s="35">
        <f>'Initial Info Client Demographic'!G443</f>
        <v>0</v>
      </c>
      <c r="AB443" s="35">
        <f>'Initial Info Client Demographic'!H443</f>
        <v>0</v>
      </c>
      <c r="AC443" s="35">
        <f>'Initial Info Client Demographic'!I443</f>
        <v>0</v>
      </c>
      <c r="AD443" s="35">
        <f>'Initial Info Client Demographic'!J443</f>
        <v>0</v>
      </c>
    </row>
    <row r="444" spans="1:30" ht="49.5" customHeight="1">
      <c r="A444" s="29">
        <f t="shared" si="4"/>
        <v>431</v>
      </c>
      <c r="B444" s="82">
        <f>'Initial Info Client Demographic'!B444</f>
        <v>0</v>
      </c>
      <c r="C444" s="83">
        <f>'Initial Info Client Demographic'!C444</f>
        <v>0</v>
      </c>
      <c r="D444" s="84"/>
      <c r="E444" s="85"/>
      <c r="F444" s="86"/>
      <c r="G444" s="87"/>
      <c r="H444" s="88"/>
      <c r="I444" s="89"/>
      <c r="J444" s="90"/>
      <c r="K444" s="91"/>
      <c r="L444" s="92"/>
      <c r="M444" s="93">
        <f t="shared" si="5"/>
        <v>0</v>
      </c>
      <c r="N444" s="109"/>
      <c r="O444" s="94">
        <f t="shared" si="6"/>
        <v>0</v>
      </c>
      <c r="P444" s="95"/>
      <c r="R444" s="96">
        <f>'Initial Info Client Demographic'!D444</f>
        <v>0</v>
      </c>
      <c r="T444" s="33">
        <f>'Initial Info Client Demographic'!E444</f>
        <v>0</v>
      </c>
      <c r="U444" s="34">
        <f>'Initial Info Client Demographic'!F444</f>
        <v>0</v>
      </c>
      <c r="V444" s="35">
        <f>'Initial Info Client Demographic'!G444</f>
        <v>0</v>
      </c>
      <c r="W444" s="33">
        <f>'Initial Info Client Demographic'!H444</f>
        <v>0</v>
      </c>
      <c r="X444" s="34">
        <f>'Initial Info Client Demographic'!I444</f>
        <v>0</v>
      </c>
      <c r="Y444" s="35">
        <f>'Initial Info Client Demographic'!E444</f>
        <v>0</v>
      </c>
      <c r="Z444" s="35">
        <f>'Initial Info Client Demographic'!F444</f>
        <v>0</v>
      </c>
      <c r="AA444" s="35">
        <f>'Initial Info Client Demographic'!G444</f>
        <v>0</v>
      </c>
      <c r="AB444" s="35">
        <f>'Initial Info Client Demographic'!H444</f>
        <v>0</v>
      </c>
      <c r="AC444" s="35">
        <f>'Initial Info Client Demographic'!I444</f>
        <v>0</v>
      </c>
      <c r="AD444" s="35">
        <f>'Initial Info Client Demographic'!J444</f>
        <v>0</v>
      </c>
    </row>
    <row r="445" spans="1:30" ht="49.5" customHeight="1">
      <c r="A445" s="29">
        <f t="shared" si="4"/>
        <v>432</v>
      </c>
      <c r="B445" s="97">
        <f>'Initial Info Client Demographic'!B445</f>
        <v>0</v>
      </c>
      <c r="C445" s="98">
        <f>'Initial Info Client Demographic'!C445</f>
        <v>0</v>
      </c>
      <c r="D445" s="99"/>
      <c r="E445" s="100"/>
      <c r="F445" s="101"/>
      <c r="G445" s="87"/>
      <c r="H445" s="88"/>
      <c r="I445" s="102"/>
      <c r="J445" s="103"/>
      <c r="K445" s="104"/>
      <c r="L445" s="105"/>
      <c r="M445" s="93">
        <f t="shared" si="5"/>
        <v>0</v>
      </c>
      <c r="N445" s="110"/>
      <c r="O445" s="106">
        <f t="shared" si="6"/>
        <v>0</v>
      </c>
      <c r="P445" s="95"/>
      <c r="R445" s="96">
        <f>'Initial Info Client Demographic'!D445</f>
        <v>0</v>
      </c>
      <c r="T445" s="33">
        <f>'Initial Info Client Demographic'!E445</f>
        <v>0</v>
      </c>
      <c r="U445" s="34">
        <f>'Initial Info Client Demographic'!F445</f>
        <v>0</v>
      </c>
      <c r="V445" s="35">
        <f>'Initial Info Client Demographic'!G445</f>
        <v>0</v>
      </c>
      <c r="W445" s="33">
        <f>'Initial Info Client Demographic'!H445</f>
        <v>0</v>
      </c>
      <c r="X445" s="34">
        <f>'Initial Info Client Demographic'!I445</f>
        <v>0</v>
      </c>
      <c r="Y445" s="35">
        <f>'Initial Info Client Demographic'!E445</f>
        <v>0</v>
      </c>
      <c r="Z445" s="35">
        <f>'Initial Info Client Demographic'!F445</f>
        <v>0</v>
      </c>
      <c r="AA445" s="35">
        <f>'Initial Info Client Demographic'!G445</f>
        <v>0</v>
      </c>
      <c r="AB445" s="35">
        <f>'Initial Info Client Demographic'!H445</f>
        <v>0</v>
      </c>
      <c r="AC445" s="35">
        <f>'Initial Info Client Demographic'!I445</f>
        <v>0</v>
      </c>
      <c r="AD445" s="35">
        <f>'Initial Info Client Demographic'!J445</f>
        <v>0</v>
      </c>
    </row>
    <row r="446" spans="1:30" ht="49.5" customHeight="1">
      <c r="A446" s="29">
        <f t="shared" si="4"/>
        <v>433</v>
      </c>
      <c r="B446" s="82">
        <f>'Initial Info Client Demographic'!B446</f>
        <v>0</v>
      </c>
      <c r="C446" s="83">
        <f>'Initial Info Client Demographic'!C446</f>
        <v>0</v>
      </c>
      <c r="D446" s="84"/>
      <c r="E446" s="85"/>
      <c r="F446" s="86"/>
      <c r="G446" s="87"/>
      <c r="H446" s="88"/>
      <c r="I446" s="89"/>
      <c r="J446" s="90"/>
      <c r="K446" s="91"/>
      <c r="L446" s="92"/>
      <c r="M446" s="93">
        <f t="shared" si="5"/>
        <v>0</v>
      </c>
      <c r="N446" s="109"/>
      <c r="O446" s="94">
        <f t="shared" si="6"/>
        <v>0</v>
      </c>
      <c r="P446" s="95"/>
      <c r="R446" s="96">
        <f>'Initial Info Client Demographic'!D446</f>
        <v>0</v>
      </c>
      <c r="T446" s="33">
        <f>'Initial Info Client Demographic'!E446</f>
        <v>0</v>
      </c>
      <c r="U446" s="34">
        <f>'Initial Info Client Demographic'!F446</f>
        <v>0</v>
      </c>
      <c r="V446" s="35">
        <f>'Initial Info Client Demographic'!G446</f>
        <v>0</v>
      </c>
      <c r="W446" s="33">
        <f>'Initial Info Client Demographic'!H446</f>
        <v>0</v>
      </c>
      <c r="X446" s="34">
        <f>'Initial Info Client Demographic'!I446</f>
        <v>0</v>
      </c>
      <c r="Y446" s="35">
        <f>'Initial Info Client Demographic'!E446</f>
        <v>0</v>
      </c>
      <c r="Z446" s="35">
        <f>'Initial Info Client Demographic'!F446</f>
        <v>0</v>
      </c>
      <c r="AA446" s="35">
        <f>'Initial Info Client Demographic'!G446</f>
        <v>0</v>
      </c>
      <c r="AB446" s="35">
        <f>'Initial Info Client Demographic'!H446</f>
        <v>0</v>
      </c>
      <c r="AC446" s="35">
        <f>'Initial Info Client Demographic'!I446</f>
        <v>0</v>
      </c>
      <c r="AD446" s="35">
        <f>'Initial Info Client Demographic'!J446</f>
        <v>0</v>
      </c>
    </row>
    <row r="447" spans="1:30" ht="49.5" customHeight="1">
      <c r="A447" s="29">
        <f t="shared" si="4"/>
        <v>434</v>
      </c>
      <c r="B447" s="97">
        <f>'Initial Info Client Demographic'!B447</f>
        <v>0</v>
      </c>
      <c r="C447" s="98">
        <f>'Initial Info Client Demographic'!C447</f>
        <v>0</v>
      </c>
      <c r="D447" s="99"/>
      <c r="E447" s="100"/>
      <c r="F447" s="101"/>
      <c r="G447" s="87"/>
      <c r="H447" s="88"/>
      <c r="I447" s="102"/>
      <c r="J447" s="103"/>
      <c r="K447" s="104"/>
      <c r="L447" s="105"/>
      <c r="M447" s="93">
        <f t="shared" si="5"/>
        <v>0</v>
      </c>
      <c r="N447" s="110"/>
      <c r="O447" s="106">
        <f t="shared" si="6"/>
        <v>0</v>
      </c>
      <c r="P447" s="95"/>
      <c r="R447" s="96">
        <f>'Initial Info Client Demographic'!D447</f>
        <v>0</v>
      </c>
      <c r="T447" s="33">
        <f>'Initial Info Client Demographic'!E447</f>
        <v>0</v>
      </c>
      <c r="U447" s="34">
        <f>'Initial Info Client Demographic'!F447</f>
        <v>0</v>
      </c>
      <c r="V447" s="35">
        <f>'Initial Info Client Demographic'!G447</f>
        <v>0</v>
      </c>
      <c r="W447" s="33">
        <f>'Initial Info Client Demographic'!H447</f>
        <v>0</v>
      </c>
      <c r="X447" s="34">
        <f>'Initial Info Client Demographic'!I447</f>
        <v>0</v>
      </c>
      <c r="Y447" s="35">
        <f>'Initial Info Client Demographic'!E447</f>
        <v>0</v>
      </c>
      <c r="Z447" s="35">
        <f>'Initial Info Client Demographic'!F447</f>
        <v>0</v>
      </c>
      <c r="AA447" s="35">
        <f>'Initial Info Client Demographic'!G447</f>
        <v>0</v>
      </c>
      <c r="AB447" s="35">
        <f>'Initial Info Client Demographic'!H447</f>
        <v>0</v>
      </c>
      <c r="AC447" s="35">
        <f>'Initial Info Client Demographic'!I447</f>
        <v>0</v>
      </c>
      <c r="AD447" s="35">
        <f>'Initial Info Client Demographic'!J447</f>
        <v>0</v>
      </c>
    </row>
    <row r="448" spans="1:30" ht="49.5" customHeight="1">
      <c r="A448" s="29">
        <f t="shared" si="4"/>
        <v>435</v>
      </c>
      <c r="B448" s="82">
        <f>'Initial Info Client Demographic'!B448</f>
        <v>0</v>
      </c>
      <c r="C448" s="83">
        <f>'Initial Info Client Demographic'!C448</f>
        <v>0</v>
      </c>
      <c r="D448" s="84"/>
      <c r="E448" s="85"/>
      <c r="F448" s="86"/>
      <c r="G448" s="87"/>
      <c r="H448" s="88"/>
      <c r="I448" s="89"/>
      <c r="J448" s="90"/>
      <c r="K448" s="91"/>
      <c r="L448" s="92"/>
      <c r="M448" s="93">
        <f t="shared" si="5"/>
        <v>0</v>
      </c>
      <c r="N448" s="109"/>
      <c r="O448" s="94">
        <f t="shared" si="6"/>
        <v>0</v>
      </c>
      <c r="P448" s="95"/>
      <c r="R448" s="96">
        <f>'Initial Info Client Demographic'!D448</f>
        <v>0</v>
      </c>
      <c r="T448" s="33">
        <f>'Initial Info Client Demographic'!E448</f>
        <v>0</v>
      </c>
      <c r="U448" s="34">
        <f>'Initial Info Client Demographic'!F448</f>
        <v>0</v>
      </c>
      <c r="V448" s="35">
        <f>'Initial Info Client Demographic'!G448</f>
        <v>0</v>
      </c>
      <c r="W448" s="33">
        <f>'Initial Info Client Demographic'!H448</f>
        <v>0</v>
      </c>
      <c r="X448" s="34">
        <f>'Initial Info Client Demographic'!I448</f>
        <v>0</v>
      </c>
      <c r="Y448" s="35">
        <f>'Initial Info Client Demographic'!E448</f>
        <v>0</v>
      </c>
      <c r="Z448" s="35">
        <f>'Initial Info Client Demographic'!F448</f>
        <v>0</v>
      </c>
      <c r="AA448" s="35">
        <f>'Initial Info Client Demographic'!G448</f>
        <v>0</v>
      </c>
      <c r="AB448" s="35">
        <f>'Initial Info Client Demographic'!H448</f>
        <v>0</v>
      </c>
      <c r="AC448" s="35">
        <f>'Initial Info Client Demographic'!I448</f>
        <v>0</v>
      </c>
      <c r="AD448" s="35">
        <f>'Initial Info Client Demographic'!J448</f>
        <v>0</v>
      </c>
    </row>
    <row r="449" spans="1:30" ht="49.5" customHeight="1">
      <c r="A449" s="29">
        <f t="shared" si="4"/>
        <v>436</v>
      </c>
      <c r="B449" s="97">
        <f>'Initial Info Client Demographic'!B449</f>
        <v>0</v>
      </c>
      <c r="C449" s="98">
        <f>'Initial Info Client Demographic'!C449</f>
        <v>0</v>
      </c>
      <c r="D449" s="99"/>
      <c r="E449" s="100"/>
      <c r="F449" s="101"/>
      <c r="G449" s="87"/>
      <c r="H449" s="88"/>
      <c r="I449" s="102"/>
      <c r="J449" s="103"/>
      <c r="K449" s="104"/>
      <c r="L449" s="105"/>
      <c r="M449" s="93">
        <f t="shared" si="5"/>
        <v>0</v>
      </c>
      <c r="N449" s="110"/>
      <c r="O449" s="106">
        <f t="shared" si="6"/>
        <v>0</v>
      </c>
      <c r="P449" s="95"/>
      <c r="R449" s="96">
        <f>'Initial Info Client Demographic'!D449</f>
        <v>0</v>
      </c>
      <c r="T449" s="33">
        <f>'Initial Info Client Demographic'!E449</f>
        <v>0</v>
      </c>
      <c r="U449" s="34">
        <f>'Initial Info Client Demographic'!F449</f>
        <v>0</v>
      </c>
      <c r="V449" s="35">
        <f>'Initial Info Client Demographic'!G449</f>
        <v>0</v>
      </c>
      <c r="W449" s="33">
        <f>'Initial Info Client Demographic'!H449</f>
        <v>0</v>
      </c>
      <c r="X449" s="34">
        <f>'Initial Info Client Demographic'!I449</f>
        <v>0</v>
      </c>
      <c r="Y449" s="35">
        <f>'Initial Info Client Demographic'!E449</f>
        <v>0</v>
      </c>
      <c r="Z449" s="35">
        <f>'Initial Info Client Demographic'!F449</f>
        <v>0</v>
      </c>
      <c r="AA449" s="35">
        <f>'Initial Info Client Demographic'!G449</f>
        <v>0</v>
      </c>
      <c r="AB449" s="35">
        <f>'Initial Info Client Demographic'!H449</f>
        <v>0</v>
      </c>
      <c r="AC449" s="35">
        <f>'Initial Info Client Demographic'!I449</f>
        <v>0</v>
      </c>
      <c r="AD449" s="35">
        <f>'Initial Info Client Demographic'!J449</f>
        <v>0</v>
      </c>
    </row>
    <row r="450" spans="1:30" ht="49.5" customHeight="1">
      <c r="A450" s="29">
        <f t="shared" si="4"/>
        <v>437</v>
      </c>
      <c r="B450" s="82">
        <f>'Initial Info Client Demographic'!B450</f>
        <v>0</v>
      </c>
      <c r="C450" s="83">
        <f>'Initial Info Client Demographic'!C450</f>
        <v>0</v>
      </c>
      <c r="D450" s="84"/>
      <c r="E450" s="85"/>
      <c r="F450" s="86"/>
      <c r="G450" s="87"/>
      <c r="H450" s="88"/>
      <c r="I450" s="89"/>
      <c r="J450" s="90"/>
      <c r="K450" s="91"/>
      <c r="L450" s="92"/>
      <c r="M450" s="93">
        <f t="shared" si="5"/>
        <v>0</v>
      </c>
      <c r="N450" s="109"/>
      <c r="O450" s="94">
        <f t="shared" si="6"/>
        <v>0</v>
      </c>
      <c r="P450" s="95"/>
      <c r="R450" s="96">
        <f>'Initial Info Client Demographic'!D450</f>
        <v>0</v>
      </c>
      <c r="T450" s="33">
        <f>'Initial Info Client Demographic'!E450</f>
        <v>0</v>
      </c>
      <c r="U450" s="34">
        <f>'Initial Info Client Demographic'!F450</f>
        <v>0</v>
      </c>
      <c r="V450" s="35">
        <f>'Initial Info Client Demographic'!G450</f>
        <v>0</v>
      </c>
      <c r="W450" s="33">
        <f>'Initial Info Client Demographic'!H450</f>
        <v>0</v>
      </c>
      <c r="X450" s="34">
        <f>'Initial Info Client Demographic'!I450</f>
        <v>0</v>
      </c>
      <c r="Y450" s="35">
        <f>'Initial Info Client Demographic'!E450</f>
        <v>0</v>
      </c>
      <c r="Z450" s="35">
        <f>'Initial Info Client Demographic'!F450</f>
        <v>0</v>
      </c>
      <c r="AA450" s="35">
        <f>'Initial Info Client Demographic'!G450</f>
        <v>0</v>
      </c>
      <c r="AB450" s="35">
        <f>'Initial Info Client Demographic'!H450</f>
        <v>0</v>
      </c>
      <c r="AC450" s="35">
        <f>'Initial Info Client Demographic'!I450</f>
        <v>0</v>
      </c>
      <c r="AD450" s="35">
        <f>'Initial Info Client Demographic'!J450</f>
        <v>0</v>
      </c>
    </row>
    <row r="451" spans="1:30" ht="49.5" customHeight="1">
      <c r="A451" s="29">
        <f t="shared" si="4"/>
        <v>438</v>
      </c>
      <c r="B451" s="97">
        <f>'Initial Info Client Demographic'!B451</f>
        <v>0</v>
      </c>
      <c r="C451" s="98">
        <f>'Initial Info Client Demographic'!C451</f>
        <v>0</v>
      </c>
      <c r="D451" s="99"/>
      <c r="E451" s="100"/>
      <c r="F451" s="101"/>
      <c r="G451" s="87"/>
      <c r="H451" s="88"/>
      <c r="I451" s="102"/>
      <c r="J451" s="103"/>
      <c r="K451" s="104"/>
      <c r="L451" s="105"/>
      <c r="M451" s="93">
        <f t="shared" si="5"/>
        <v>0</v>
      </c>
      <c r="N451" s="110"/>
      <c r="O451" s="106">
        <f t="shared" si="6"/>
        <v>0</v>
      </c>
      <c r="P451" s="95"/>
      <c r="R451" s="96">
        <f>'Initial Info Client Demographic'!D451</f>
        <v>0</v>
      </c>
      <c r="T451" s="33">
        <f>'Initial Info Client Demographic'!E451</f>
        <v>0</v>
      </c>
      <c r="U451" s="34">
        <f>'Initial Info Client Demographic'!F451</f>
        <v>0</v>
      </c>
      <c r="V451" s="35">
        <f>'Initial Info Client Demographic'!G451</f>
        <v>0</v>
      </c>
      <c r="W451" s="33">
        <f>'Initial Info Client Demographic'!H451</f>
        <v>0</v>
      </c>
      <c r="X451" s="34">
        <f>'Initial Info Client Demographic'!I451</f>
        <v>0</v>
      </c>
      <c r="Y451" s="35">
        <f>'Initial Info Client Demographic'!E451</f>
        <v>0</v>
      </c>
      <c r="Z451" s="35">
        <f>'Initial Info Client Demographic'!F451</f>
        <v>0</v>
      </c>
      <c r="AA451" s="35">
        <f>'Initial Info Client Demographic'!G451</f>
        <v>0</v>
      </c>
      <c r="AB451" s="35">
        <f>'Initial Info Client Demographic'!H451</f>
        <v>0</v>
      </c>
      <c r="AC451" s="35">
        <f>'Initial Info Client Demographic'!I451</f>
        <v>0</v>
      </c>
      <c r="AD451" s="35">
        <f>'Initial Info Client Demographic'!J451</f>
        <v>0</v>
      </c>
    </row>
    <row r="452" spans="1:30" ht="49.5" customHeight="1">
      <c r="A452" s="29">
        <f t="shared" si="4"/>
        <v>439</v>
      </c>
      <c r="B452" s="82">
        <f>'Initial Info Client Demographic'!B452</f>
        <v>0</v>
      </c>
      <c r="C452" s="83">
        <f>'Initial Info Client Demographic'!C452</f>
        <v>0</v>
      </c>
      <c r="D452" s="84"/>
      <c r="E452" s="85"/>
      <c r="F452" s="86"/>
      <c r="G452" s="87"/>
      <c r="H452" s="88"/>
      <c r="I452" s="89"/>
      <c r="J452" s="90"/>
      <c r="K452" s="91"/>
      <c r="L452" s="92"/>
      <c r="M452" s="93">
        <f t="shared" si="5"/>
        <v>0</v>
      </c>
      <c r="N452" s="109"/>
      <c r="O452" s="94">
        <f t="shared" si="6"/>
        <v>0</v>
      </c>
      <c r="P452" s="95"/>
      <c r="R452" s="96">
        <f>'Initial Info Client Demographic'!D452</f>
        <v>0</v>
      </c>
      <c r="T452" s="33">
        <f>'Initial Info Client Demographic'!E452</f>
        <v>0</v>
      </c>
      <c r="U452" s="34">
        <f>'Initial Info Client Demographic'!F452</f>
        <v>0</v>
      </c>
      <c r="V452" s="35">
        <f>'Initial Info Client Demographic'!G452</f>
        <v>0</v>
      </c>
      <c r="W452" s="33">
        <f>'Initial Info Client Demographic'!H452</f>
        <v>0</v>
      </c>
      <c r="X452" s="34">
        <f>'Initial Info Client Demographic'!I452</f>
        <v>0</v>
      </c>
      <c r="Y452" s="35">
        <f>'Initial Info Client Demographic'!E452</f>
        <v>0</v>
      </c>
      <c r="Z452" s="35">
        <f>'Initial Info Client Demographic'!F452</f>
        <v>0</v>
      </c>
      <c r="AA452" s="35">
        <f>'Initial Info Client Demographic'!G452</f>
        <v>0</v>
      </c>
      <c r="AB452" s="35">
        <f>'Initial Info Client Demographic'!H452</f>
        <v>0</v>
      </c>
      <c r="AC452" s="35">
        <f>'Initial Info Client Demographic'!I452</f>
        <v>0</v>
      </c>
      <c r="AD452" s="35">
        <f>'Initial Info Client Demographic'!J452</f>
        <v>0</v>
      </c>
    </row>
    <row r="453" spans="1:30" ht="49.5" customHeight="1">
      <c r="A453" s="29">
        <f t="shared" si="4"/>
        <v>440</v>
      </c>
      <c r="B453" s="97">
        <f>'Initial Info Client Demographic'!B453</f>
        <v>0</v>
      </c>
      <c r="C453" s="98">
        <f>'Initial Info Client Demographic'!C453</f>
        <v>0</v>
      </c>
      <c r="D453" s="99"/>
      <c r="E453" s="100"/>
      <c r="F453" s="101"/>
      <c r="G453" s="87"/>
      <c r="H453" s="88"/>
      <c r="I453" s="102"/>
      <c r="J453" s="103"/>
      <c r="K453" s="104"/>
      <c r="L453" s="105"/>
      <c r="M453" s="93">
        <f t="shared" si="5"/>
        <v>0</v>
      </c>
      <c r="N453" s="110"/>
      <c r="O453" s="106">
        <f t="shared" si="6"/>
        <v>0</v>
      </c>
      <c r="P453" s="95"/>
      <c r="R453" s="96">
        <f>'Initial Info Client Demographic'!D453</f>
        <v>0</v>
      </c>
      <c r="T453" s="33">
        <f>'Initial Info Client Demographic'!E453</f>
        <v>0</v>
      </c>
      <c r="U453" s="34">
        <f>'Initial Info Client Demographic'!F453</f>
        <v>0</v>
      </c>
      <c r="V453" s="35">
        <f>'Initial Info Client Demographic'!G453</f>
        <v>0</v>
      </c>
      <c r="W453" s="33">
        <f>'Initial Info Client Demographic'!H453</f>
        <v>0</v>
      </c>
      <c r="X453" s="34">
        <f>'Initial Info Client Demographic'!I453</f>
        <v>0</v>
      </c>
      <c r="Y453" s="35">
        <f>'Initial Info Client Demographic'!E453</f>
        <v>0</v>
      </c>
      <c r="Z453" s="35">
        <f>'Initial Info Client Demographic'!F453</f>
        <v>0</v>
      </c>
      <c r="AA453" s="35">
        <f>'Initial Info Client Demographic'!G453</f>
        <v>0</v>
      </c>
      <c r="AB453" s="35">
        <f>'Initial Info Client Demographic'!H453</f>
        <v>0</v>
      </c>
      <c r="AC453" s="35">
        <f>'Initial Info Client Demographic'!I453</f>
        <v>0</v>
      </c>
      <c r="AD453" s="35">
        <f>'Initial Info Client Demographic'!J453</f>
        <v>0</v>
      </c>
    </row>
    <row r="454" spans="1:30" ht="49.5" customHeight="1">
      <c r="A454" s="29">
        <f t="shared" si="4"/>
        <v>441</v>
      </c>
      <c r="B454" s="82">
        <f>'Initial Info Client Demographic'!B454</f>
        <v>0</v>
      </c>
      <c r="C454" s="83">
        <f>'Initial Info Client Demographic'!C454</f>
        <v>0</v>
      </c>
      <c r="D454" s="84"/>
      <c r="E454" s="85"/>
      <c r="F454" s="86"/>
      <c r="G454" s="87"/>
      <c r="H454" s="88"/>
      <c r="I454" s="89"/>
      <c r="J454" s="90"/>
      <c r="K454" s="91"/>
      <c r="L454" s="92"/>
      <c r="M454" s="93">
        <f t="shared" si="5"/>
        <v>0</v>
      </c>
      <c r="N454" s="109"/>
      <c r="O454" s="94">
        <f t="shared" si="6"/>
        <v>0</v>
      </c>
      <c r="P454" s="95"/>
      <c r="R454" s="96">
        <f>'Initial Info Client Demographic'!D454</f>
        <v>0</v>
      </c>
      <c r="T454" s="33">
        <f>'Initial Info Client Demographic'!E454</f>
        <v>0</v>
      </c>
      <c r="U454" s="34">
        <f>'Initial Info Client Demographic'!F454</f>
        <v>0</v>
      </c>
      <c r="V454" s="35">
        <f>'Initial Info Client Demographic'!G454</f>
        <v>0</v>
      </c>
      <c r="W454" s="33">
        <f>'Initial Info Client Demographic'!H454</f>
        <v>0</v>
      </c>
      <c r="X454" s="34">
        <f>'Initial Info Client Demographic'!I454</f>
        <v>0</v>
      </c>
      <c r="Y454" s="35">
        <f>'Initial Info Client Demographic'!E454</f>
        <v>0</v>
      </c>
      <c r="Z454" s="35">
        <f>'Initial Info Client Demographic'!F454</f>
        <v>0</v>
      </c>
      <c r="AA454" s="35">
        <f>'Initial Info Client Demographic'!G454</f>
        <v>0</v>
      </c>
      <c r="AB454" s="35">
        <f>'Initial Info Client Demographic'!H454</f>
        <v>0</v>
      </c>
      <c r="AC454" s="35">
        <f>'Initial Info Client Demographic'!I454</f>
        <v>0</v>
      </c>
      <c r="AD454" s="35">
        <f>'Initial Info Client Demographic'!J454</f>
        <v>0</v>
      </c>
    </row>
    <row r="455" spans="1:30" ht="49.5" customHeight="1">
      <c r="A455" s="29">
        <f t="shared" si="4"/>
        <v>442</v>
      </c>
      <c r="B455" s="97">
        <f>'Initial Info Client Demographic'!B455</f>
        <v>0</v>
      </c>
      <c r="C455" s="98">
        <f>'Initial Info Client Demographic'!C455</f>
        <v>0</v>
      </c>
      <c r="D455" s="99"/>
      <c r="E455" s="100"/>
      <c r="F455" s="101"/>
      <c r="G455" s="87"/>
      <c r="H455" s="88"/>
      <c r="I455" s="102"/>
      <c r="J455" s="103"/>
      <c r="K455" s="104"/>
      <c r="L455" s="105"/>
      <c r="M455" s="93">
        <f t="shared" si="5"/>
        <v>0</v>
      </c>
      <c r="N455" s="110"/>
      <c r="O455" s="106">
        <f t="shared" si="6"/>
        <v>0</v>
      </c>
      <c r="P455" s="95"/>
      <c r="R455" s="96">
        <f>'Initial Info Client Demographic'!D455</f>
        <v>0</v>
      </c>
      <c r="T455" s="33">
        <f>'Initial Info Client Demographic'!E455</f>
        <v>0</v>
      </c>
      <c r="U455" s="34">
        <f>'Initial Info Client Demographic'!F455</f>
        <v>0</v>
      </c>
      <c r="V455" s="35">
        <f>'Initial Info Client Demographic'!G455</f>
        <v>0</v>
      </c>
      <c r="W455" s="33">
        <f>'Initial Info Client Demographic'!H455</f>
        <v>0</v>
      </c>
      <c r="X455" s="34">
        <f>'Initial Info Client Demographic'!I455</f>
        <v>0</v>
      </c>
      <c r="Y455" s="35">
        <f>'Initial Info Client Demographic'!E455</f>
        <v>0</v>
      </c>
      <c r="Z455" s="35">
        <f>'Initial Info Client Demographic'!F455</f>
        <v>0</v>
      </c>
      <c r="AA455" s="35">
        <f>'Initial Info Client Demographic'!G455</f>
        <v>0</v>
      </c>
      <c r="AB455" s="35">
        <f>'Initial Info Client Demographic'!H455</f>
        <v>0</v>
      </c>
      <c r="AC455" s="35">
        <f>'Initial Info Client Demographic'!I455</f>
        <v>0</v>
      </c>
      <c r="AD455" s="35">
        <f>'Initial Info Client Demographic'!J455</f>
        <v>0</v>
      </c>
    </row>
    <row r="456" spans="1:30" ht="49.5" customHeight="1">
      <c r="A456" s="29">
        <f t="shared" si="4"/>
        <v>443</v>
      </c>
      <c r="B456" s="82">
        <f>'Initial Info Client Demographic'!B456</f>
        <v>0</v>
      </c>
      <c r="C456" s="83">
        <f>'Initial Info Client Demographic'!C456</f>
        <v>0</v>
      </c>
      <c r="D456" s="84"/>
      <c r="E456" s="85"/>
      <c r="F456" s="86"/>
      <c r="G456" s="87"/>
      <c r="H456" s="88"/>
      <c r="I456" s="89"/>
      <c r="J456" s="90"/>
      <c r="K456" s="91"/>
      <c r="L456" s="92"/>
      <c r="M456" s="93">
        <f t="shared" si="5"/>
        <v>0</v>
      </c>
      <c r="N456" s="109"/>
      <c r="O456" s="94">
        <f t="shared" si="6"/>
        <v>0</v>
      </c>
      <c r="P456" s="95"/>
      <c r="R456" s="96">
        <f>'Initial Info Client Demographic'!D456</f>
        <v>0</v>
      </c>
      <c r="T456" s="33">
        <f>'Initial Info Client Demographic'!E456</f>
        <v>0</v>
      </c>
      <c r="U456" s="34">
        <f>'Initial Info Client Demographic'!F456</f>
        <v>0</v>
      </c>
      <c r="V456" s="35">
        <f>'Initial Info Client Demographic'!G456</f>
        <v>0</v>
      </c>
      <c r="W456" s="33">
        <f>'Initial Info Client Demographic'!H456</f>
        <v>0</v>
      </c>
      <c r="X456" s="34">
        <f>'Initial Info Client Demographic'!I456</f>
        <v>0</v>
      </c>
      <c r="Y456" s="35">
        <f>'Initial Info Client Demographic'!E456</f>
        <v>0</v>
      </c>
      <c r="Z456" s="35">
        <f>'Initial Info Client Demographic'!F456</f>
        <v>0</v>
      </c>
      <c r="AA456" s="35">
        <f>'Initial Info Client Demographic'!G456</f>
        <v>0</v>
      </c>
      <c r="AB456" s="35">
        <f>'Initial Info Client Demographic'!H456</f>
        <v>0</v>
      </c>
      <c r="AC456" s="35">
        <f>'Initial Info Client Demographic'!I456</f>
        <v>0</v>
      </c>
      <c r="AD456" s="35">
        <f>'Initial Info Client Demographic'!J456</f>
        <v>0</v>
      </c>
    </row>
    <row r="457" spans="1:30" ht="49.5" customHeight="1">
      <c r="A457" s="29">
        <f t="shared" si="4"/>
        <v>444</v>
      </c>
      <c r="B457" s="97">
        <f>'Initial Info Client Demographic'!B457</f>
        <v>0</v>
      </c>
      <c r="C457" s="98">
        <f>'Initial Info Client Demographic'!C457</f>
        <v>0</v>
      </c>
      <c r="D457" s="99"/>
      <c r="E457" s="100"/>
      <c r="F457" s="101"/>
      <c r="G457" s="87"/>
      <c r="H457" s="88"/>
      <c r="I457" s="102"/>
      <c r="J457" s="103"/>
      <c r="K457" s="104"/>
      <c r="L457" s="105"/>
      <c r="M457" s="93">
        <f t="shared" si="5"/>
        <v>0</v>
      </c>
      <c r="N457" s="110"/>
      <c r="O457" s="106">
        <f t="shared" si="6"/>
        <v>0</v>
      </c>
      <c r="P457" s="95"/>
      <c r="R457" s="96">
        <f>'Initial Info Client Demographic'!D457</f>
        <v>0</v>
      </c>
      <c r="T457" s="33">
        <f>'Initial Info Client Demographic'!E457</f>
        <v>0</v>
      </c>
      <c r="U457" s="34">
        <f>'Initial Info Client Demographic'!F457</f>
        <v>0</v>
      </c>
      <c r="V457" s="35">
        <f>'Initial Info Client Demographic'!G457</f>
        <v>0</v>
      </c>
      <c r="W457" s="33">
        <f>'Initial Info Client Demographic'!H457</f>
        <v>0</v>
      </c>
      <c r="X457" s="34">
        <f>'Initial Info Client Demographic'!I457</f>
        <v>0</v>
      </c>
      <c r="Y457" s="35">
        <f>'Initial Info Client Demographic'!E457</f>
        <v>0</v>
      </c>
      <c r="Z457" s="35">
        <f>'Initial Info Client Demographic'!F457</f>
        <v>0</v>
      </c>
      <c r="AA457" s="35">
        <f>'Initial Info Client Demographic'!G457</f>
        <v>0</v>
      </c>
      <c r="AB457" s="35">
        <f>'Initial Info Client Demographic'!H457</f>
        <v>0</v>
      </c>
      <c r="AC457" s="35">
        <f>'Initial Info Client Demographic'!I457</f>
        <v>0</v>
      </c>
      <c r="AD457" s="35">
        <f>'Initial Info Client Demographic'!J457</f>
        <v>0</v>
      </c>
    </row>
    <row r="458" spans="1:30" ht="49.5" customHeight="1">
      <c r="A458" s="29">
        <f t="shared" si="4"/>
        <v>445</v>
      </c>
      <c r="B458" s="82">
        <f>'Initial Info Client Demographic'!B458</f>
        <v>0</v>
      </c>
      <c r="C458" s="83">
        <f>'Initial Info Client Demographic'!C458</f>
        <v>0</v>
      </c>
      <c r="D458" s="84"/>
      <c r="E458" s="85"/>
      <c r="F458" s="86"/>
      <c r="G458" s="87"/>
      <c r="H458" s="88"/>
      <c r="I458" s="89"/>
      <c r="J458" s="90"/>
      <c r="K458" s="91"/>
      <c r="L458" s="92"/>
      <c r="M458" s="93">
        <f t="shared" si="5"/>
        <v>0</v>
      </c>
      <c r="N458" s="109"/>
      <c r="O458" s="94">
        <f t="shared" si="6"/>
        <v>0</v>
      </c>
      <c r="P458" s="95"/>
      <c r="R458" s="96">
        <f>'Initial Info Client Demographic'!D458</f>
        <v>0</v>
      </c>
      <c r="T458" s="33">
        <f>'Initial Info Client Demographic'!E458</f>
        <v>0</v>
      </c>
      <c r="U458" s="34">
        <f>'Initial Info Client Demographic'!F458</f>
        <v>0</v>
      </c>
      <c r="V458" s="35">
        <f>'Initial Info Client Demographic'!G458</f>
        <v>0</v>
      </c>
      <c r="W458" s="33">
        <f>'Initial Info Client Demographic'!H458</f>
        <v>0</v>
      </c>
      <c r="X458" s="34">
        <f>'Initial Info Client Demographic'!I458</f>
        <v>0</v>
      </c>
      <c r="Y458" s="35">
        <f>'Initial Info Client Demographic'!E458</f>
        <v>0</v>
      </c>
      <c r="Z458" s="35">
        <f>'Initial Info Client Demographic'!F458</f>
        <v>0</v>
      </c>
      <c r="AA458" s="35">
        <f>'Initial Info Client Demographic'!G458</f>
        <v>0</v>
      </c>
      <c r="AB458" s="35">
        <f>'Initial Info Client Demographic'!H458</f>
        <v>0</v>
      </c>
      <c r="AC458" s="35">
        <f>'Initial Info Client Demographic'!I458</f>
        <v>0</v>
      </c>
      <c r="AD458" s="35">
        <f>'Initial Info Client Demographic'!J458</f>
        <v>0</v>
      </c>
    </row>
    <row r="459" spans="1:30" ht="49.5" customHeight="1">
      <c r="A459" s="29">
        <f t="shared" si="4"/>
        <v>446</v>
      </c>
      <c r="B459" s="97">
        <f>'Initial Info Client Demographic'!B459</f>
        <v>0</v>
      </c>
      <c r="C459" s="98">
        <f>'Initial Info Client Demographic'!C459</f>
        <v>0</v>
      </c>
      <c r="D459" s="99"/>
      <c r="E459" s="100"/>
      <c r="F459" s="101"/>
      <c r="G459" s="87"/>
      <c r="H459" s="88"/>
      <c r="I459" s="102"/>
      <c r="J459" s="103"/>
      <c r="K459" s="104"/>
      <c r="L459" s="105"/>
      <c r="M459" s="93">
        <f t="shared" si="5"/>
        <v>0</v>
      </c>
      <c r="N459" s="110"/>
      <c r="O459" s="106">
        <f t="shared" si="6"/>
        <v>0</v>
      </c>
      <c r="P459" s="95"/>
      <c r="R459" s="96">
        <f>'Initial Info Client Demographic'!D459</f>
        <v>0</v>
      </c>
      <c r="T459" s="33">
        <f>'Initial Info Client Demographic'!E459</f>
        <v>0</v>
      </c>
      <c r="U459" s="34">
        <f>'Initial Info Client Demographic'!F459</f>
        <v>0</v>
      </c>
      <c r="V459" s="35">
        <f>'Initial Info Client Demographic'!G459</f>
        <v>0</v>
      </c>
      <c r="W459" s="33">
        <f>'Initial Info Client Demographic'!H459</f>
        <v>0</v>
      </c>
      <c r="X459" s="34">
        <f>'Initial Info Client Demographic'!I459</f>
        <v>0</v>
      </c>
      <c r="Y459" s="35">
        <f>'Initial Info Client Demographic'!E459</f>
        <v>0</v>
      </c>
      <c r="Z459" s="35">
        <f>'Initial Info Client Demographic'!F459</f>
        <v>0</v>
      </c>
      <c r="AA459" s="35">
        <f>'Initial Info Client Demographic'!G459</f>
        <v>0</v>
      </c>
      <c r="AB459" s="35">
        <f>'Initial Info Client Demographic'!H459</f>
        <v>0</v>
      </c>
      <c r="AC459" s="35">
        <f>'Initial Info Client Demographic'!I459</f>
        <v>0</v>
      </c>
      <c r="AD459" s="35">
        <f>'Initial Info Client Demographic'!J459</f>
        <v>0</v>
      </c>
    </row>
    <row r="460" spans="1:30" ht="49.5" customHeight="1">
      <c r="A460" s="29">
        <f t="shared" si="4"/>
        <v>447</v>
      </c>
      <c r="B460" s="82">
        <f>'Initial Info Client Demographic'!B460</f>
        <v>0</v>
      </c>
      <c r="C460" s="83">
        <f>'Initial Info Client Demographic'!C460</f>
        <v>0</v>
      </c>
      <c r="D460" s="84"/>
      <c r="E460" s="85"/>
      <c r="F460" s="86"/>
      <c r="G460" s="87"/>
      <c r="H460" s="88"/>
      <c r="I460" s="89"/>
      <c r="J460" s="90"/>
      <c r="K460" s="91"/>
      <c r="L460" s="92"/>
      <c r="M460" s="93">
        <f t="shared" si="5"/>
        <v>0</v>
      </c>
      <c r="N460" s="109"/>
      <c r="O460" s="94">
        <f t="shared" si="6"/>
        <v>0</v>
      </c>
      <c r="P460" s="95"/>
      <c r="R460" s="96">
        <f>'Initial Info Client Demographic'!D460</f>
        <v>0</v>
      </c>
      <c r="T460" s="33">
        <f>'Initial Info Client Demographic'!E460</f>
        <v>0</v>
      </c>
      <c r="U460" s="34">
        <f>'Initial Info Client Demographic'!F460</f>
        <v>0</v>
      </c>
      <c r="V460" s="35">
        <f>'Initial Info Client Demographic'!G460</f>
        <v>0</v>
      </c>
      <c r="W460" s="33">
        <f>'Initial Info Client Demographic'!H460</f>
        <v>0</v>
      </c>
      <c r="X460" s="34">
        <f>'Initial Info Client Demographic'!I460</f>
        <v>0</v>
      </c>
      <c r="Y460" s="35">
        <f>'Initial Info Client Demographic'!E460</f>
        <v>0</v>
      </c>
      <c r="Z460" s="35">
        <f>'Initial Info Client Demographic'!F460</f>
        <v>0</v>
      </c>
      <c r="AA460" s="35">
        <f>'Initial Info Client Demographic'!G460</f>
        <v>0</v>
      </c>
      <c r="AB460" s="35">
        <f>'Initial Info Client Demographic'!H460</f>
        <v>0</v>
      </c>
      <c r="AC460" s="35">
        <f>'Initial Info Client Demographic'!I460</f>
        <v>0</v>
      </c>
      <c r="AD460" s="35">
        <f>'Initial Info Client Demographic'!J460</f>
        <v>0</v>
      </c>
    </row>
    <row r="461" spans="1:30" ht="49.5" customHeight="1">
      <c r="A461" s="29">
        <f t="shared" si="4"/>
        <v>448</v>
      </c>
      <c r="B461" s="97">
        <f>'Initial Info Client Demographic'!B461</f>
        <v>0</v>
      </c>
      <c r="C461" s="98">
        <f>'Initial Info Client Demographic'!C461</f>
        <v>0</v>
      </c>
      <c r="D461" s="99"/>
      <c r="E461" s="100"/>
      <c r="F461" s="101"/>
      <c r="G461" s="87"/>
      <c r="H461" s="88"/>
      <c r="I461" s="102"/>
      <c r="J461" s="103"/>
      <c r="K461" s="104"/>
      <c r="L461" s="105"/>
      <c r="M461" s="93">
        <f t="shared" si="5"/>
        <v>0</v>
      </c>
      <c r="N461" s="110"/>
      <c r="O461" s="106">
        <f t="shared" si="6"/>
        <v>0</v>
      </c>
      <c r="P461" s="95"/>
      <c r="R461" s="96">
        <f>'Initial Info Client Demographic'!D461</f>
        <v>0</v>
      </c>
      <c r="T461" s="33">
        <f>'Initial Info Client Demographic'!E461</f>
        <v>0</v>
      </c>
      <c r="U461" s="34">
        <f>'Initial Info Client Demographic'!F461</f>
        <v>0</v>
      </c>
      <c r="V461" s="35">
        <f>'Initial Info Client Demographic'!G461</f>
        <v>0</v>
      </c>
      <c r="W461" s="33">
        <f>'Initial Info Client Demographic'!H461</f>
        <v>0</v>
      </c>
      <c r="X461" s="34">
        <f>'Initial Info Client Demographic'!I461</f>
        <v>0</v>
      </c>
      <c r="Y461" s="35">
        <f>'Initial Info Client Demographic'!E461</f>
        <v>0</v>
      </c>
      <c r="Z461" s="35">
        <f>'Initial Info Client Demographic'!F461</f>
        <v>0</v>
      </c>
      <c r="AA461" s="35">
        <f>'Initial Info Client Demographic'!G461</f>
        <v>0</v>
      </c>
      <c r="AB461" s="35">
        <f>'Initial Info Client Demographic'!H461</f>
        <v>0</v>
      </c>
      <c r="AC461" s="35">
        <f>'Initial Info Client Demographic'!I461</f>
        <v>0</v>
      </c>
      <c r="AD461" s="35">
        <f>'Initial Info Client Demographic'!J461</f>
        <v>0</v>
      </c>
    </row>
    <row r="462" spans="1:30" ht="49.5" customHeight="1">
      <c r="A462" s="29">
        <f t="shared" si="4"/>
        <v>449</v>
      </c>
      <c r="B462" s="82">
        <f>'Initial Info Client Demographic'!B462</f>
        <v>0</v>
      </c>
      <c r="C462" s="83">
        <f>'Initial Info Client Demographic'!C462</f>
        <v>0</v>
      </c>
      <c r="D462" s="84"/>
      <c r="E462" s="85"/>
      <c r="F462" s="86"/>
      <c r="G462" s="87"/>
      <c r="H462" s="88"/>
      <c r="I462" s="89"/>
      <c r="J462" s="90"/>
      <c r="K462" s="91"/>
      <c r="L462" s="92"/>
      <c r="M462" s="93">
        <f t="shared" si="5"/>
        <v>0</v>
      </c>
      <c r="N462" s="109"/>
      <c r="O462" s="94">
        <f t="shared" si="6"/>
        <v>0</v>
      </c>
      <c r="P462" s="95"/>
      <c r="R462" s="96">
        <f>'Initial Info Client Demographic'!D462</f>
        <v>0</v>
      </c>
      <c r="T462" s="33">
        <f>'Initial Info Client Demographic'!E462</f>
        <v>0</v>
      </c>
      <c r="U462" s="34">
        <f>'Initial Info Client Demographic'!F462</f>
        <v>0</v>
      </c>
      <c r="V462" s="35">
        <f>'Initial Info Client Demographic'!G462</f>
        <v>0</v>
      </c>
      <c r="W462" s="33">
        <f>'Initial Info Client Demographic'!H462</f>
        <v>0</v>
      </c>
      <c r="X462" s="34">
        <f>'Initial Info Client Demographic'!I462</f>
        <v>0</v>
      </c>
      <c r="Y462" s="35">
        <f>'Initial Info Client Demographic'!E462</f>
        <v>0</v>
      </c>
      <c r="Z462" s="35">
        <f>'Initial Info Client Demographic'!F462</f>
        <v>0</v>
      </c>
      <c r="AA462" s="35">
        <f>'Initial Info Client Demographic'!G462</f>
        <v>0</v>
      </c>
      <c r="AB462" s="35">
        <f>'Initial Info Client Demographic'!H462</f>
        <v>0</v>
      </c>
      <c r="AC462" s="35">
        <f>'Initial Info Client Demographic'!I462</f>
        <v>0</v>
      </c>
      <c r="AD462" s="35">
        <f>'Initial Info Client Demographic'!J462</f>
        <v>0</v>
      </c>
    </row>
    <row r="463" spans="1:30" ht="49.5" customHeight="1">
      <c r="A463" s="29">
        <f t="shared" si="4"/>
        <v>450</v>
      </c>
      <c r="B463" s="97">
        <f>'Initial Info Client Demographic'!B463</f>
        <v>0</v>
      </c>
      <c r="C463" s="98">
        <f>'Initial Info Client Demographic'!C463</f>
        <v>0</v>
      </c>
      <c r="D463" s="99"/>
      <c r="E463" s="100"/>
      <c r="F463" s="101"/>
      <c r="G463" s="87"/>
      <c r="H463" s="88"/>
      <c r="I463" s="102"/>
      <c r="J463" s="103"/>
      <c r="K463" s="104"/>
      <c r="L463" s="105"/>
      <c r="M463" s="93">
        <f t="shared" si="5"/>
        <v>0</v>
      </c>
      <c r="N463" s="110"/>
      <c r="O463" s="106">
        <f t="shared" si="6"/>
        <v>0</v>
      </c>
      <c r="P463" s="95"/>
      <c r="R463" s="96">
        <f>'Initial Info Client Demographic'!D463</f>
        <v>0</v>
      </c>
      <c r="T463" s="33">
        <f>'Initial Info Client Demographic'!E463</f>
        <v>0</v>
      </c>
      <c r="U463" s="34">
        <f>'Initial Info Client Demographic'!F463</f>
        <v>0</v>
      </c>
      <c r="V463" s="35">
        <f>'Initial Info Client Demographic'!G463</f>
        <v>0</v>
      </c>
      <c r="W463" s="33">
        <f>'Initial Info Client Demographic'!H463</f>
        <v>0</v>
      </c>
      <c r="X463" s="34">
        <f>'Initial Info Client Demographic'!I463</f>
        <v>0</v>
      </c>
      <c r="Y463" s="35">
        <f>'Initial Info Client Demographic'!E463</f>
        <v>0</v>
      </c>
      <c r="Z463" s="35">
        <f>'Initial Info Client Demographic'!F463</f>
        <v>0</v>
      </c>
      <c r="AA463" s="35">
        <f>'Initial Info Client Demographic'!G463</f>
        <v>0</v>
      </c>
      <c r="AB463" s="35">
        <f>'Initial Info Client Demographic'!H463</f>
        <v>0</v>
      </c>
      <c r="AC463" s="35">
        <f>'Initial Info Client Demographic'!I463</f>
        <v>0</v>
      </c>
      <c r="AD463" s="35">
        <f>'Initial Info Client Demographic'!J463</f>
        <v>0</v>
      </c>
    </row>
    <row r="464" spans="1:30" ht="49.5" customHeight="1">
      <c r="A464" s="29">
        <f t="shared" si="4"/>
        <v>451</v>
      </c>
      <c r="B464" s="82">
        <f>'Initial Info Client Demographic'!B464</f>
        <v>0</v>
      </c>
      <c r="C464" s="83">
        <f>'Initial Info Client Demographic'!C464</f>
        <v>0</v>
      </c>
      <c r="D464" s="84"/>
      <c r="E464" s="85"/>
      <c r="F464" s="86"/>
      <c r="G464" s="87"/>
      <c r="H464" s="88"/>
      <c r="I464" s="89"/>
      <c r="J464" s="90"/>
      <c r="K464" s="91"/>
      <c r="L464" s="92"/>
      <c r="M464" s="93">
        <f t="shared" si="5"/>
        <v>0</v>
      </c>
      <c r="N464" s="109"/>
      <c r="O464" s="94">
        <f t="shared" si="6"/>
        <v>0</v>
      </c>
      <c r="P464" s="95"/>
      <c r="R464" s="96">
        <f>'Initial Info Client Demographic'!D464</f>
        <v>0</v>
      </c>
      <c r="T464" s="33">
        <f>'Initial Info Client Demographic'!E464</f>
        <v>0</v>
      </c>
      <c r="U464" s="34">
        <f>'Initial Info Client Demographic'!F464</f>
        <v>0</v>
      </c>
      <c r="V464" s="35">
        <f>'Initial Info Client Demographic'!G464</f>
        <v>0</v>
      </c>
      <c r="W464" s="33">
        <f>'Initial Info Client Demographic'!H464</f>
        <v>0</v>
      </c>
      <c r="X464" s="34">
        <f>'Initial Info Client Demographic'!I464</f>
        <v>0</v>
      </c>
      <c r="Y464" s="35">
        <f>'Initial Info Client Demographic'!E464</f>
        <v>0</v>
      </c>
      <c r="Z464" s="35">
        <f>'Initial Info Client Demographic'!F464</f>
        <v>0</v>
      </c>
      <c r="AA464" s="35">
        <f>'Initial Info Client Demographic'!G464</f>
        <v>0</v>
      </c>
      <c r="AB464" s="35">
        <f>'Initial Info Client Demographic'!H464</f>
        <v>0</v>
      </c>
      <c r="AC464" s="35">
        <f>'Initial Info Client Demographic'!I464</f>
        <v>0</v>
      </c>
      <c r="AD464" s="35">
        <f>'Initial Info Client Demographic'!J464</f>
        <v>0</v>
      </c>
    </row>
    <row r="465" spans="1:30" ht="49.5" customHeight="1">
      <c r="A465" s="29">
        <f t="shared" si="4"/>
        <v>452</v>
      </c>
      <c r="B465" s="97">
        <f>'Initial Info Client Demographic'!B465</f>
        <v>0</v>
      </c>
      <c r="C465" s="98">
        <f>'Initial Info Client Demographic'!C465</f>
        <v>0</v>
      </c>
      <c r="D465" s="99"/>
      <c r="E465" s="100"/>
      <c r="F465" s="101"/>
      <c r="G465" s="87"/>
      <c r="H465" s="88"/>
      <c r="I465" s="102"/>
      <c r="J465" s="103"/>
      <c r="K465" s="104"/>
      <c r="L465" s="105"/>
      <c r="M465" s="93">
        <f t="shared" si="5"/>
        <v>0</v>
      </c>
      <c r="N465" s="110"/>
      <c r="O465" s="106">
        <f t="shared" si="6"/>
        <v>0</v>
      </c>
      <c r="P465" s="95"/>
      <c r="R465" s="96">
        <f>'Initial Info Client Demographic'!D465</f>
        <v>0</v>
      </c>
      <c r="T465" s="33">
        <f>'Initial Info Client Demographic'!E465</f>
        <v>0</v>
      </c>
      <c r="U465" s="34">
        <f>'Initial Info Client Demographic'!F465</f>
        <v>0</v>
      </c>
      <c r="V465" s="35">
        <f>'Initial Info Client Demographic'!G465</f>
        <v>0</v>
      </c>
      <c r="W465" s="33">
        <f>'Initial Info Client Demographic'!H465</f>
        <v>0</v>
      </c>
      <c r="X465" s="34">
        <f>'Initial Info Client Demographic'!I465</f>
        <v>0</v>
      </c>
      <c r="Y465" s="35">
        <f>'Initial Info Client Demographic'!E465</f>
        <v>0</v>
      </c>
      <c r="Z465" s="35">
        <f>'Initial Info Client Demographic'!F465</f>
        <v>0</v>
      </c>
      <c r="AA465" s="35">
        <f>'Initial Info Client Demographic'!G465</f>
        <v>0</v>
      </c>
      <c r="AB465" s="35">
        <f>'Initial Info Client Demographic'!H465</f>
        <v>0</v>
      </c>
      <c r="AC465" s="35">
        <f>'Initial Info Client Demographic'!I465</f>
        <v>0</v>
      </c>
      <c r="AD465" s="35">
        <f>'Initial Info Client Demographic'!J465</f>
        <v>0</v>
      </c>
    </row>
    <row r="466" spans="1:30" ht="49.5" customHeight="1">
      <c r="A466" s="29">
        <f t="shared" si="4"/>
        <v>453</v>
      </c>
      <c r="B466" s="82">
        <f>'Initial Info Client Demographic'!B466</f>
        <v>0</v>
      </c>
      <c r="C466" s="83">
        <f>'Initial Info Client Demographic'!C466</f>
        <v>0</v>
      </c>
      <c r="D466" s="84"/>
      <c r="E466" s="85"/>
      <c r="F466" s="86"/>
      <c r="G466" s="87"/>
      <c r="H466" s="88"/>
      <c r="I466" s="89"/>
      <c r="J466" s="90"/>
      <c r="K466" s="91"/>
      <c r="L466" s="92"/>
      <c r="M466" s="93">
        <f t="shared" si="5"/>
        <v>0</v>
      </c>
      <c r="N466" s="109"/>
      <c r="O466" s="94">
        <f t="shared" si="6"/>
        <v>0</v>
      </c>
      <c r="P466" s="95"/>
      <c r="R466" s="96">
        <f>'Initial Info Client Demographic'!D466</f>
        <v>0</v>
      </c>
      <c r="T466" s="33">
        <f>'Initial Info Client Demographic'!E466</f>
        <v>0</v>
      </c>
      <c r="U466" s="34">
        <f>'Initial Info Client Demographic'!F466</f>
        <v>0</v>
      </c>
      <c r="V466" s="35">
        <f>'Initial Info Client Demographic'!G466</f>
        <v>0</v>
      </c>
      <c r="W466" s="33">
        <f>'Initial Info Client Demographic'!H466</f>
        <v>0</v>
      </c>
      <c r="X466" s="34">
        <f>'Initial Info Client Demographic'!I466</f>
        <v>0</v>
      </c>
      <c r="Y466" s="35">
        <f>'Initial Info Client Demographic'!E466</f>
        <v>0</v>
      </c>
      <c r="Z466" s="35">
        <f>'Initial Info Client Demographic'!F466</f>
        <v>0</v>
      </c>
      <c r="AA466" s="35">
        <f>'Initial Info Client Demographic'!G466</f>
        <v>0</v>
      </c>
      <c r="AB466" s="35">
        <f>'Initial Info Client Demographic'!H466</f>
        <v>0</v>
      </c>
      <c r="AC466" s="35">
        <f>'Initial Info Client Demographic'!I466</f>
        <v>0</v>
      </c>
      <c r="AD466" s="35">
        <f>'Initial Info Client Demographic'!J466</f>
        <v>0</v>
      </c>
    </row>
    <row r="467" spans="1:30" ht="49.5" customHeight="1">
      <c r="A467" s="29">
        <f t="shared" si="4"/>
        <v>454</v>
      </c>
      <c r="B467" s="97">
        <f>'Initial Info Client Demographic'!B467</f>
        <v>0</v>
      </c>
      <c r="C467" s="98">
        <f>'Initial Info Client Demographic'!C467</f>
        <v>0</v>
      </c>
      <c r="D467" s="99"/>
      <c r="E467" s="100"/>
      <c r="F467" s="101"/>
      <c r="G467" s="87"/>
      <c r="H467" s="88"/>
      <c r="I467" s="102"/>
      <c r="J467" s="103"/>
      <c r="K467" s="104"/>
      <c r="L467" s="105"/>
      <c r="M467" s="93">
        <f t="shared" si="5"/>
        <v>0</v>
      </c>
      <c r="N467" s="110"/>
      <c r="O467" s="106">
        <f t="shared" si="6"/>
        <v>0</v>
      </c>
      <c r="P467" s="95"/>
      <c r="R467" s="96">
        <f>'Initial Info Client Demographic'!D467</f>
        <v>0</v>
      </c>
      <c r="T467" s="33">
        <f>'Initial Info Client Demographic'!E467</f>
        <v>0</v>
      </c>
      <c r="U467" s="34">
        <f>'Initial Info Client Demographic'!F467</f>
        <v>0</v>
      </c>
      <c r="V467" s="35">
        <f>'Initial Info Client Demographic'!G467</f>
        <v>0</v>
      </c>
      <c r="W467" s="33">
        <f>'Initial Info Client Demographic'!H467</f>
        <v>0</v>
      </c>
      <c r="X467" s="34">
        <f>'Initial Info Client Demographic'!I467</f>
        <v>0</v>
      </c>
      <c r="Y467" s="35">
        <f>'Initial Info Client Demographic'!E467</f>
        <v>0</v>
      </c>
      <c r="Z467" s="35">
        <f>'Initial Info Client Demographic'!F467</f>
        <v>0</v>
      </c>
      <c r="AA467" s="35">
        <f>'Initial Info Client Demographic'!G467</f>
        <v>0</v>
      </c>
      <c r="AB467" s="35">
        <f>'Initial Info Client Demographic'!H467</f>
        <v>0</v>
      </c>
      <c r="AC467" s="35">
        <f>'Initial Info Client Demographic'!I467</f>
        <v>0</v>
      </c>
      <c r="AD467" s="35">
        <f>'Initial Info Client Demographic'!J467</f>
        <v>0</v>
      </c>
    </row>
    <row r="468" spans="1:30" ht="49.5" customHeight="1">
      <c r="A468" s="29">
        <f t="shared" si="4"/>
        <v>455</v>
      </c>
      <c r="B468" s="82">
        <f>'Initial Info Client Demographic'!B468</f>
        <v>0</v>
      </c>
      <c r="C468" s="83">
        <f>'Initial Info Client Demographic'!C468</f>
        <v>0</v>
      </c>
      <c r="D468" s="84"/>
      <c r="E468" s="85"/>
      <c r="F468" s="86"/>
      <c r="G468" s="87"/>
      <c r="H468" s="88"/>
      <c r="I468" s="89"/>
      <c r="J468" s="90"/>
      <c r="K468" s="91"/>
      <c r="L468" s="92"/>
      <c r="M468" s="93">
        <f t="shared" si="5"/>
        <v>0</v>
      </c>
      <c r="N468" s="109"/>
      <c r="O468" s="94">
        <f t="shared" si="6"/>
        <v>0</v>
      </c>
      <c r="P468" s="95"/>
      <c r="R468" s="96">
        <f>'Initial Info Client Demographic'!D468</f>
        <v>0</v>
      </c>
      <c r="T468" s="33">
        <f>'Initial Info Client Demographic'!E468</f>
        <v>0</v>
      </c>
      <c r="U468" s="34">
        <f>'Initial Info Client Demographic'!F468</f>
        <v>0</v>
      </c>
      <c r="V468" s="35">
        <f>'Initial Info Client Demographic'!G468</f>
        <v>0</v>
      </c>
      <c r="W468" s="33">
        <f>'Initial Info Client Demographic'!H468</f>
        <v>0</v>
      </c>
      <c r="X468" s="34">
        <f>'Initial Info Client Demographic'!I468</f>
        <v>0</v>
      </c>
      <c r="Y468" s="35">
        <f>'Initial Info Client Demographic'!E468</f>
        <v>0</v>
      </c>
      <c r="Z468" s="35">
        <f>'Initial Info Client Demographic'!F468</f>
        <v>0</v>
      </c>
      <c r="AA468" s="35">
        <f>'Initial Info Client Demographic'!G468</f>
        <v>0</v>
      </c>
      <c r="AB468" s="35">
        <f>'Initial Info Client Demographic'!H468</f>
        <v>0</v>
      </c>
      <c r="AC468" s="35">
        <f>'Initial Info Client Demographic'!I468</f>
        <v>0</v>
      </c>
      <c r="AD468" s="35">
        <f>'Initial Info Client Demographic'!J468</f>
        <v>0</v>
      </c>
    </row>
    <row r="469" spans="1:30" ht="49.5" customHeight="1">
      <c r="A469" s="29">
        <f t="shared" si="4"/>
        <v>456</v>
      </c>
      <c r="B469" s="97">
        <f>'Initial Info Client Demographic'!B469</f>
        <v>0</v>
      </c>
      <c r="C469" s="98">
        <f>'Initial Info Client Demographic'!C469</f>
        <v>0</v>
      </c>
      <c r="D469" s="99"/>
      <c r="E469" s="100"/>
      <c r="F469" s="101"/>
      <c r="G469" s="87"/>
      <c r="H469" s="88"/>
      <c r="I469" s="102"/>
      <c r="J469" s="103"/>
      <c r="K469" s="104"/>
      <c r="L469" s="105"/>
      <c r="M469" s="93">
        <f t="shared" si="5"/>
        <v>0</v>
      </c>
      <c r="N469" s="110"/>
      <c r="O469" s="106">
        <f t="shared" si="6"/>
        <v>0</v>
      </c>
      <c r="P469" s="95"/>
      <c r="R469" s="96">
        <f>'Initial Info Client Demographic'!D469</f>
        <v>0</v>
      </c>
      <c r="T469" s="33">
        <f>'Initial Info Client Demographic'!E469</f>
        <v>0</v>
      </c>
      <c r="U469" s="34">
        <f>'Initial Info Client Demographic'!F469</f>
        <v>0</v>
      </c>
      <c r="V469" s="35">
        <f>'Initial Info Client Demographic'!G469</f>
        <v>0</v>
      </c>
      <c r="W469" s="33">
        <f>'Initial Info Client Demographic'!H469</f>
        <v>0</v>
      </c>
      <c r="X469" s="34">
        <f>'Initial Info Client Demographic'!I469</f>
        <v>0</v>
      </c>
      <c r="Y469" s="35">
        <f>'Initial Info Client Demographic'!E469</f>
        <v>0</v>
      </c>
      <c r="Z469" s="35">
        <f>'Initial Info Client Demographic'!F469</f>
        <v>0</v>
      </c>
      <c r="AA469" s="35">
        <f>'Initial Info Client Demographic'!G469</f>
        <v>0</v>
      </c>
      <c r="AB469" s="35">
        <f>'Initial Info Client Demographic'!H469</f>
        <v>0</v>
      </c>
      <c r="AC469" s="35">
        <f>'Initial Info Client Demographic'!I469</f>
        <v>0</v>
      </c>
      <c r="AD469" s="35">
        <f>'Initial Info Client Demographic'!J469</f>
        <v>0</v>
      </c>
    </row>
    <row r="470" spans="1:30" ht="49.5" customHeight="1">
      <c r="A470" s="29">
        <f t="shared" si="4"/>
        <v>457</v>
      </c>
      <c r="B470" s="82">
        <f>'Initial Info Client Demographic'!B470</f>
        <v>0</v>
      </c>
      <c r="C470" s="83">
        <f>'Initial Info Client Demographic'!C470</f>
        <v>0</v>
      </c>
      <c r="D470" s="84"/>
      <c r="E470" s="85"/>
      <c r="F470" s="86"/>
      <c r="G470" s="87"/>
      <c r="H470" s="88"/>
      <c r="I470" s="89"/>
      <c r="J470" s="90"/>
      <c r="K470" s="91"/>
      <c r="L470" s="92"/>
      <c r="M470" s="93">
        <f t="shared" si="5"/>
        <v>0</v>
      </c>
      <c r="N470" s="109"/>
      <c r="O470" s="94">
        <f t="shared" si="6"/>
        <v>0</v>
      </c>
      <c r="P470" s="95"/>
      <c r="R470" s="96">
        <f>'Initial Info Client Demographic'!D470</f>
        <v>0</v>
      </c>
      <c r="T470" s="33">
        <f>'Initial Info Client Demographic'!E470</f>
        <v>0</v>
      </c>
      <c r="U470" s="34">
        <f>'Initial Info Client Demographic'!F470</f>
        <v>0</v>
      </c>
      <c r="V470" s="35">
        <f>'Initial Info Client Demographic'!G470</f>
        <v>0</v>
      </c>
      <c r="W470" s="33">
        <f>'Initial Info Client Demographic'!H470</f>
        <v>0</v>
      </c>
      <c r="X470" s="34">
        <f>'Initial Info Client Demographic'!I470</f>
        <v>0</v>
      </c>
      <c r="Y470" s="35">
        <f>'Initial Info Client Demographic'!E470</f>
        <v>0</v>
      </c>
      <c r="Z470" s="35">
        <f>'Initial Info Client Demographic'!F470</f>
        <v>0</v>
      </c>
      <c r="AA470" s="35">
        <f>'Initial Info Client Demographic'!G470</f>
        <v>0</v>
      </c>
      <c r="AB470" s="35">
        <f>'Initial Info Client Demographic'!H470</f>
        <v>0</v>
      </c>
      <c r="AC470" s="35">
        <f>'Initial Info Client Demographic'!I470</f>
        <v>0</v>
      </c>
      <c r="AD470" s="35">
        <f>'Initial Info Client Demographic'!J470</f>
        <v>0</v>
      </c>
    </row>
    <row r="471" spans="1:30" ht="49.5" customHeight="1">
      <c r="A471" s="29">
        <f t="shared" si="4"/>
        <v>458</v>
      </c>
      <c r="B471" s="97">
        <f>'Initial Info Client Demographic'!B471</f>
        <v>0</v>
      </c>
      <c r="C471" s="98">
        <f>'Initial Info Client Demographic'!C471</f>
        <v>0</v>
      </c>
      <c r="D471" s="99"/>
      <c r="E471" s="100"/>
      <c r="F471" s="101"/>
      <c r="G471" s="87"/>
      <c r="H471" s="88"/>
      <c r="I471" s="102"/>
      <c r="J471" s="103"/>
      <c r="K471" s="104"/>
      <c r="L471" s="105"/>
      <c r="M471" s="93">
        <f t="shared" si="5"/>
        <v>0</v>
      </c>
      <c r="N471" s="110"/>
      <c r="O471" s="106">
        <f t="shared" si="6"/>
        <v>0</v>
      </c>
      <c r="P471" s="95"/>
      <c r="R471" s="96">
        <f>'Initial Info Client Demographic'!D471</f>
        <v>0</v>
      </c>
      <c r="T471" s="33">
        <f>'Initial Info Client Demographic'!E471</f>
        <v>0</v>
      </c>
      <c r="U471" s="34">
        <f>'Initial Info Client Demographic'!F471</f>
        <v>0</v>
      </c>
      <c r="V471" s="35">
        <f>'Initial Info Client Demographic'!G471</f>
        <v>0</v>
      </c>
      <c r="W471" s="33">
        <f>'Initial Info Client Demographic'!H471</f>
        <v>0</v>
      </c>
      <c r="X471" s="34">
        <f>'Initial Info Client Demographic'!I471</f>
        <v>0</v>
      </c>
      <c r="Y471" s="35">
        <f>'Initial Info Client Demographic'!E471</f>
        <v>0</v>
      </c>
      <c r="Z471" s="35">
        <f>'Initial Info Client Demographic'!F471</f>
        <v>0</v>
      </c>
      <c r="AA471" s="35">
        <f>'Initial Info Client Demographic'!G471</f>
        <v>0</v>
      </c>
      <c r="AB471" s="35">
        <f>'Initial Info Client Demographic'!H471</f>
        <v>0</v>
      </c>
      <c r="AC471" s="35">
        <f>'Initial Info Client Demographic'!I471</f>
        <v>0</v>
      </c>
      <c r="AD471" s="35">
        <f>'Initial Info Client Demographic'!J471</f>
        <v>0</v>
      </c>
    </row>
    <row r="472" spans="1:30" ht="49.5" customHeight="1">
      <c r="A472" s="29">
        <f t="shared" si="4"/>
        <v>459</v>
      </c>
      <c r="B472" s="82">
        <f>'Initial Info Client Demographic'!B472</f>
        <v>0</v>
      </c>
      <c r="C472" s="83">
        <f>'Initial Info Client Demographic'!C472</f>
        <v>0</v>
      </c>
      <c r="D472" s="84"/>
      <c r="E472" s="85"/>
      <c r="F472" s="86"/>
      <c r="G472" s="87"/>
      <c r="H472" s="88"/>
      <c r="I472" s="89"/>
      <c r="J472" s="90"/>
      <c r="K472" s="91"/>
      <c r="L472" s="92"/>
      <c r="M472" s="93">
        <f t="shared" si="5"/>
        <v>0</v>
      </c>
      <c r="N472" s="109"/>
      <c r="O472" s="94">
        <f t="shared" si="6"/>
        <v>0</v>
      </c>
      <c r="P472" s="95"/>
      <c r="R472" s="96">
        <f>'Initial Info Client Demographic'!D472</f>
        <v>0</v>
      </c>
      <c r="T472" s="33">
        <f>'Initial Info Client Demographic'!E472</f>
        <v>0</v>
      </c>
      <c r="U472" s="34">
        <f>'Initial Info Client Demographic'!F472</f>
        <v>0</v>
      </c>
      <c r="V472" s="35">
        <f>'Initial Info Client Demographic'!G472</f>
        <v>0</v>
      </c>
      <c r="W472" s="33">
        <f>'Initial Info Client Demographic'!H472</f>
        <v>0</v>
      </c>
      <c r="X472" s="34">
        <f>'Initial Info Client Demographic'!I472</f>
        <v>0</v>
      </c>
      <c r="Y472" s="35">
        <f>'Initial Info Client Demographic'!E472</f>
        <v>0</v>
      </c>
      <c r="Z472" s="35">
        <f>'Initial Info Client Demographic'!F472</f>
        <v>0</v>
      </c>
      <c r="AA472" s="35">
        <f>'Initial Info Client Demographic'!G472</f>
        <v>0</v>
      </c>
      <c r="AB472" s="35">
        <f>'Initial Info Client Demographic'!H472</f>
        <v>0</v>
      </c>
      <c r="AC472" s="35">
        <f>'Initial Info Client Demographic'!I472</f>
        <v>0</v>
      </c>
      <c r="AD472" s="35">
        <f>'Initial Info Client Demographic'!J472</f>
        <v>0</v>
      </c>
    </row>
    <row r="473" spans="1:30" ht="49.5" customHeight="1">
      <c r="A473" s="29">
        <f t="shared" si="4"/>
        <v>460</v>
      </c>
      <c r="B473" s="97">
        <f>'Initial Info Client Demographic'!B473</f>
        <v>0</v>
      </c>
      <c r="C473" s="98">
        <f>'Initial Info Client Demographic'!C473</f>
        <v>0</v>
      </c>
      <c r="D473" s="99"/>
      <c r="E473" s="100"/>
      <c r="F473" s="101"/>
      <c r="G473" s="87"/>
      <c r="H473" s="88"/>
      <c r="I473" s="102"/>
      <c r="J473" s="103"/>
      <c r="K473" s="104"/>
      <c r="L473" s="105"/>
      <c r="M473" s="93">
        <f t="shared" si="5"/>
        <v>0</v>
      </c>
      <c r="N473" s="110"/>
      <c r="O473" s="106">
        <f t="shared" si="6"/>
        <v>0</v>
      </c>
      <c r="P473" s="95"/>
      <c r="R473" s="96">
        <f>'Initial Info Client Demographic'!D473</f>
        <v>0</v>
      </c>
      <c r="T473" s="33">
        <f>'Initial Info Client Demographic'!E473</f>
        <v>0</v>
      </c>
      <c r="U473" s="34">
        <f>'Initial Info Client Demographic'!F473</f>
        <v>0</v>
      </c>
      <c r="V473" s="35">
        <f>'Initial Info Client Demographic'!G473</f>
        <v>0</v>
      </c>
      <c r="W473" s="33">
        <f>'Initial Info Client Demographic'!H473</f>
        <v>0</v>
      </c>
      <c r="X473" s="34">
        <f>'Initial Info Client Demographic'!I473</f>
        <v>0</v>
      </c>
      <c r="Y473" s="35">
        <f>'Initial Info Client Demographic'!E473</f>
        <v>0</v>
      </c>
      <c r="Z473" s="35">
        <f>'Initial Info Client Demographic'!F473</f>
        <v>0</v>
      </c>
      <c r="AA473" s="35">
        <f>'Initial Info Client Demographic'!G473</f>
        <v>0</v>
      </c>
      <c r="AB473" s="35">
        <f>'Initial Info Client Demographic'!H473</f>
        <v>0</v>
      </c>
      <c r="AC473" s="35">
        <f>'Initial Info Client Demographic'!I473</f>
        <v>0</v>
      </c>
      <c r="AD473" s="35">
        <f>'Initial Info Client Demographic'!J473</f>
        <v>0</v>
      </c>
    </row>
    <row r="474" spans="1:30" ht="49.5" customHeight="1">
      <c r="A474" s="29">
        <f t="shared" si="4"/>
        <v>461</v>
      </c>
      <c r="B474" s="82">
        <f>'Initial Info Client Demographic'!B474</f>
        <v>0</v>
      </c>
      <c r="C474" s="83">
        <f>'Initial Info Client Demographic'!C474</f>
        <v>0</v>
      </c>
      <c r="D474" s="84"/>
      <c r="E474" s="85"/>
      <c r="F474" s="86"/>
      <c r="G474" s="87"/>
      <c r="H474" s="88"/>
      <c r="I474" s="89"/>
      <c r="J474" s="90"/>
      <c r="K474" s="91"/>
      <c r="L474" s="92"/>
      <c r="M474" s="93">
        <f t="shared" si="5"/>
        <v>0</v>
      </c>
      <c r="N474" s="109"/>
      <c r="O474" s="94">
        <f t="shared" si="6"/>
        <v>0</v>
      </c>
      <c r="P474" s="95"/>
      <c r="R474" s="96">
        <f>'Initial Info Client Demographic'!D474</f>
        <v>0</v>
      </c>
      <c r="T474" s="33">
        <f>'Initial Info Client Demographic'!E474</f>
        <v>0</v>
      </c>
      <c r="U474" s="34">
        <f>'Initial Info Client Demographic'!F474</f>
        <v>0</v>
      </c>
      <c r="V474" s="35">
        <f>'Initial Info Client Demographic'!G474</f>
        <v>0</v>
      </c>
      <c r="W474" s="33">
        <f>'Initial Info Client Demographic'!H474</f>
        <v>0</v>
      </c>
      <c r="X474" s="34">
        <f>'Initial Info Client Demographic'!I474</f>
        <v>0</v>
      </c>
      <c r="Y474" s="35">
        <f>'Initial Info Client Demographic'!E474</f>
        <v>0</v>
      </c>
      <c r="Z474" s="35">
        <f>'Initial Info Client Demographic'!F474</f>
        <v>0</v>
      </c>
      <c r="AA474" s="35">
        <f>'Initial Info Client Demographic'!G474</f>
        <v>0</v>
      </c>
      <c r="AB474" s="35">
        <f>'Initial Info Client Demographic'!H474</f>
        <v>0</v>
      </c>
      <c r="AC474" s="35">
        <f>'Initial Info Client Demographic'!I474</f>
        <v>0</v>
      </c>
      <c r="AD474" s="35">
        <f>'Initial Info Client Demographic'!J474</f>
        <v>0</v>
      </c>
    </row>
    <row r="475" spans="1:30" ht="49.5" customHeight="1">
      <c r="A475" s="29">
        <f t="shared" si="4"/>
        <v>462</v>
      </c>
      <c r="B475" s="97">
        <f>'Initial Info Client Demographic'!B475</f>
        <v>0</v>
      </c>
      <c r="C475" s="98">
        <f>'Initial Info Client Demographic'!C475</f>
        <v>0</v>
      </c>
      <c r="D475" s="99"/>
      <c r="E475" s="100"/>
      <c r="F475" s="101"/>
      <c r="G475" s="87"/>
      <c r="H475" s="88"/>
      <c r="I475" s="102"/>
      <c r="J475" s="103"/>
      <c r="K475" s="104"/>
      <c r="L475" s="105"/>
      <c r="M475" s="93">
        <f t="shared" si="5"/>
        <v>0</v>
      </c>
      <c r="N475" s="110"/>
      <c r="O475" s="106">
        <f t="shared" si="6"/>
        <v>0</v>
      </c>
      <c r="P475" s="95"/>
      <c r="R475" s="96">
        <f>'Initial Info Client Demographic'!D475</f>
        <v>0</v>
      </c>
      <c r="T475" s="33">
        <f>'Initial Info Client Demographic'!E475</f>
        <v>0</v>
      </c>
      <c r="U475" s="34">
        <f>'Initial Info Client Demographic'!F475</f>
        <v>0</v>
      </c>
      <c r="V475" s="35">
        <f>'Initial Info Client Demographic'!G475</f>
        <v>0</v>
      </c>
      <c r="W475" s="33">
        <f>'Initial Info Client Demographic'!H475</f>
        <v>0</v>
      </c>
      <c r="X475" s="34">
        <f>'Initial Info Client Demographic'!I475</f>
        <v>0</v>
      </c>
      <c r="Y475" s="35">
        <f>'Initial Info Client Demographic'!E475</f>
        <v>0</v>
      </c>
      <c r="Z475" s="35">
        <f>'Initial Info Client Demographic'!F475</f>
        <v>0</v>
      </c>
      <c r="AA475" s="35">
        <f>'Initial Info Client Demographic'!G475</f>
        <v>0</v>
      </c>
      <c r="AB475" s="35">
        <f>'Initial Info Client Demographic'!H475</f>
        <v>0</v>
      </c>
      <c r="AC475" s="35">
        <f>'Initial Info Client Demographic'!I475</f>
        <v>0</v>
      </c>
      <c r="AD475" s="35">
        <f>'Initial Info Client Demographic'!J475</f>
        <v>0</v>
      </c>
    </row>
    <row r="476" spans="1:30" ht="49.5" customHeight="1">
      <c r="A476" s="29">
        <f t="shared" si="4"/>
        <v>463</v>
      </c>
      <c r="B476" s="82">
        <f>'Initial Info Client Demographic'!B476</f>
        <v>0</v>
      </c>
      <c r="C476" s="83">
        <f>'Initial Info Client Demographic'!C476</f>
        <v>0</v>
      </c>
      <c r="D476" s="84"/>
      <c r="E476" s="85"/>
      <c r="F476" s="86"/>
      <c r="G476" s="87"/>
      <c r="H476" s="88"/>
      <c r="I476" s="89"/>
      <c r="J476" s="90"/>
      <c r="K476" s="91"/>
      <c r="L476" s="92"/>
      <c r="M476" s="93">
        <f t="shared" si="5"/>
        <v>0</v>
      </c>
      <c r="N476" s="109"/>
      <c r="O476" s="94">
        <f t="shared" si="6"/>
        <v>0</v>
      </c>
      <c r="P476" s="95"/>
      <c r="R476" s="96">
        <f>'Initial Info Client Demographic'!D476</f>
        <v>0</v>
      </c>
      <c r="T476" s="33">
        <f>'Initial Info Client Demographic'!E476</f>
        <v>0</v>
      </c>
      <c r="U476" s="34">
        <f>'Initial Info Client Demographic'!F476</f>
        <v>0</v>
      </c>
      <c r="V476" s="35">
        <f>'Initial Info Client Demographic'!G476</f>
        <v>0</v>
      </c>
      <c r="W476" s="33">
        <f>'Initial Info Client Demographic'!H476</f>
        <v>0</v>
      </c>
      <c r="X476" s="34">
        <f>'Initial Info Client Demographic'!I476</f>
        <v>0</v>
      </c>
      <c r="Y476" s="35">
        <f>'Initial Info Client Demographic'!E476</f>
        <v>0</v>
      </c>
      <c r="Z476" s="35">
        <f>'Initial Info Client Demographic'!F476</f>
        <v>0</v>
      </c>
      <c r="AA476" s="35">
        <f>'Initial Info Client Demographic'!G476</f>
        <v>0</v>
      </c>
      <c r="AB476" s="35">
        <f>'Initial Info Client Demographic'!H476</f>
        <v>0</v>
      </c>
      <c r="AC476" s="35">
        <f>'Initial Info Client Demographic'!I476</f>
        <v>0</v>
      </c>
      <c r="AD476" s="35">
        <f>'Initial Info Client Demographic'!J476</f>
        <v>0</v>
      </c>
    </row>
    <row r="477" spans="1:30" ht="49.5" customHeight="1">
      <c r="A477" s="29">
        <f t="shared" si="4"/>
        <v>464</v>
      </c>
      <c r="B477" s="97">
        <f>'Initial Info Client Demographic'!B477</f>
        <v>0</v>
      </c>
      <c r="C477" s="98">
        <f>'Initial Info Client Demographic'!C477</f>
        <v>0</v>
      </c>
      <c r="D477" s="99"/>
      <c r="E477" s="100"/>
      <c r="F477" s="101"/>
      <c r="G477" s="87"/>
      <c r="H477" s="88"/>
      <c r="I477" s="102"/>
      <c r="J477" s="103"/>
      <c r="K477" s="104"/>
      <c r="L477" s="105"/>
      <c r="M477" s="93">
        <f t="shared" si="5"/>
        <v>0</v>
      </c>
      <c r="N477" s="110"/>
      <c r="O477" s="106">
        <f t="shared" si="6"/>
        <v>0</v>
      </c>
      <c r="P477" s="95"/>
      <c r="R477" s="96">
        <f>'Initial Info Client Demographic'!D477</f>
        <v>0</v>
      </c>
      <c r="T477" s="33">
        <f>'Initial Info Client Demographic'!E477</f>
        <v>0</v>
      </c>
      <c r="U477" s="34">
        <f>'Initial Info Client Demographic'!F477</f>
        <v>0</v>
      </c>
      <c r="V477" s="35">
        <f>'Initial Info Client Demographic'!G477</f>
        <v>0</v>
      </c>
      <c r="W477" s="33">
        <f>'Initial Info Client Demographic'!H477</f>
        <v>0</v>
      </c>
      <c r="X477" s="34">
        <f>'Initial Info Client Demographic'!I477</f>
        <v>0</v>
      </c>
      <c r="Y477" s="35">
        <f>'Initial Info Client Demographic'!E477</f>
        <v>0</v>
      </c>
      <c r="Z477" s="35">
        <f>'Initial Info Client Demographic'!F477</f>
        <v>0</v>
      </c>
      <c r="AA477" s="35">
        <f>'Initial Info Client Demographic'!G477</f>
        <v>0</v>
      </c>
      <c r="AB477" s="35">
        <f>'Initial Info Client Demographic'!H477</f>
        <v>0</v>
      </c>
      <c r="AC477" s="35">
        <f>'Initial Info Client Demographic'!I477</f>
        <v>0</v>
      </c>
      <c r="AD477" s="35">
        <f>'Initial Info Client Demographic'!J477</f>
        <v>0</v>
      </c>
    </row>
    <row r="478" spans="1:30" ht="49.5" customHeight="1">
      <c r="A478" s="29">
        <f t="shared" si="4"/>
        <v>465</v>
      </c>
      <c r="B478" s="82">
        <f>'Initial Info Client Demographic'!B478</f>
        <v>0</v>
      </c>
      <c r="C478" s="83">
        <f>'Initial Info Client Demographic'!C478</f>
        <v>0</v>
      </c>
      <c r="D478" s="84"/>
      <c r="E478" s="85"/>
      <c r="F478" s="86"/>
      <c r="G478" s="87"/>
      <c r="H478" s="88"/>
      <c r="I478" s="89"/>
      <c r="J478" s="90"/>
      <c r="K478" s="91"/>
      <c r="L478" s="92"/>
      <c r="M478" s="93">
        <f t="shared" si="5"/>
        <v>0</v>
      </c>
      <c r="N478" s="109"/>
      <c r="O478" s="94">
        <f t="shared" si="6"/>
        <v>0</v>
      </c>
      <c r="P478" s="95"/>
      <c r="R478" s="96">
        <f>'Initial Info Client Demographic'!D478</f>
        <v>0</v>
      </c>
      <c r="T478" s="33">
        <f>'Initial Info Client Demographic'!E478</f>
        <v>0</v>
      </c>
      <c r="U478" s="34">
        <f>'Initial Info Client Demographic'!F478</f>
        <v>0</v>
      </c>
      <c r="V478" s="35">
        <f>'Initial Info Client Demographic'!G478</f>
        <v>0</v>
      </c>
      <c r="W478" s="33">
        <f>'Initial Info Client Demographic'!H478</f>
        <v>0</v>
      </c>
      <c r="X478" s="34">
        <f>'Initial Info Client Demographic'!I478</f>
        <v>0</v>
      </c>
      <c r="Y478" s="35">
        <f>'Initial Info Client Demographic'!E478</f>
        <v>0</v>
      </c>
      <c r="Z478" s="35">
        <f>'Initial Info Client Demographic'!F478</f>
        <v>0</v>
      </c>
      <c r="AA478" s="35">
        <f>'Initial Info Client Demographic'!G478</f>
        <v>0</v>
      </c>
      <c r="AB478" s="35">
        <f>'Initial Info Client Demographic'!H478</f>
        <v>0</v>
      </c>
      <c r="AC478" s="35">
        <f>'Initial Info Client Demographic'!I478</f>
        <v>0</v>
      </c>
      <c r="AD478" s="35">
        <f>'Initial Info Client Demographic'!J478</f>
        <v>0</v>
      </c>
    </row>
    <row r="479" spans="1:30" ht="49.5" customHeight="1">
      <c r="A479" s="29">
        <f t="shared" si="4"/>
        <v>466</v>
      </c>
      <c r="B479" s="97">
        <f>'Initial Info Client Demographic'!B479</f>
        <v>0</v>
      </c>
      <c r="C479" s="98">
        <f>'Initial Info Client Demographic'!C479</f>
        <v>0</v>
      </c>
      <c r="D479" s="99"/>
      <c r="E479" s="100"/>
      <c r="F479" s="101"/>
      <c r="G479" s="87"/>
      <c r="H479" s="88"/>
      <c r="I479" s="102"/>
      <c r="J479" s="103"/>
      <c r="K479" s="104"/>
      <c r="L479" s="105"/>
      <c r="M479" s="93">
        <f t="shared" si="5"/>
        <v>0</v>
      </c>
      <c r="N479" s="110"/>
      <c r="O479" s="106">
        <f t="shared" si="6"/>
        <v>0</v>
      </c>
      <c r="P479" s="95"/>
      <c r="R479" s="96">
        <f>'Initial Info Client Demographic'!D479</f>
        <v>0</v>
      </c>
      <c r="T479" s="33">
        <f>'Initial Info Client Demographic'!E479</f>
        <v>0</v>
      </c>
      <c r="U479" s="34">
        <f>'Initial Info Client Demographic'!F479</f>
        <v>0</v>
      </c>
      <c r="V479" s="35">
        <f>'Initial Info Client Demographic'!G479</f>
        <v>0</v>
      </c>
      <c r="W479" s="33">
        <f>'Initial Info Client Demographic'!H479</f>
        <v>0</v>
      </c>
      <c r="X479" s="34">
        <f>'Initial Info Client Demographic'!I479</f>
        <v>0</v>
      </c>
      <c r="Y479" s="35">
        <f>'Initial Info Client Demographic'!E479</f>
        <v>0</v>
      </c>
      <c r="Z479" s="35">
        <f>'Initial Info Client Demographic'!F479</f>
        <v>0</v>
      </c>
      <c r="AA479" s="35">
        <f>'Initial Info Client Demographic'!G479</f>
        <v>0</v>
      </c>
      <c r="AB479" s="35">
        <f>'Initial Info Client Demographic'!H479</f>
        <v>0</v>
      </c>
      <c r="AC479" s="35">
        <f>'Initial Info Client Demographic'!I479</f>
        <v>0</v>
      </c>
      <c r="AD479" s="35">
        <f>'Initial Info Client Demographic'!J479</f>
        <v>0</v>
      </c>
    </row>
    <row r="480" spans="1:30" ht="49.5" customHeight="1">
      <c r="A480" s="29">
        <f t="shared" si="4"/>
        <v>467</v>
      </c>
      <c r="B480" s="82">
        <f>'Initial Info Client Demographic'!B480</f>
        <v>0</v>
      </c>
      <c r="C480" s="83">
        <f>'Initial Info Client Demographic'!C480</f>
        <v>0</v>
      </c>
      <c r="D480" s="84"/>
      <c r="E480" s="85"/>
      <c r="F480" s="86"/>
      <c r="G480" s="87"/>
      <c r="H480" s="88"/>
      <c r="I480" s="89"/>
      <c r="J480" s="90"/>
      <c r="K480" s="91"/>
      <c r="L480" s="92"/>
      <c r="M480" s="93">
        <f t="shared" si="5"/>
        <v>0</v>
      </c>
      <c r="N480" s="109"/>
      <c r="O480" s="94">
        <f t="shared" si="6"/>
        <v>0</v>
      </c>
      <c r="P480" s="95"/>
      <c r="R480" s="96">
        <f>'Initial Info Client Demographic'!D480</f>
        <v>0</v>
      </c>
      <c r="T480" s="33">
        <f>'Initial Info Client Demographic'!E480</f>
        <v>0</v>
      </c>
      <c r="U480" s="34">
        <f>'Initial Info Client Demographic'!F480</f>
        <v>0</v>
      </c>
      <c r="V480" s="35">
        <f>'Initial Info Client Demographic'!G480</f>
        <v>0</v>
      </c>
      <c r="W480" s="33">
        <f>'Initial Info Client Demographic'!H480</f>
        <v>0</v>
      </c>
      <c r="X480" s="34">
        <f>'Initial Info Client Demographic'!I480</f>
        <v>0</v>
      </c>
      <c r="Y480" s="35">
        <f>'Initial Info Client Demographic'!E480</f>
        <v>0</v>
      </c>
      <c r="Z480" s="35">
        <f>'Initial Info Client Demographic'!F480</f>
        <v>0</v>
      </c>
      <c r="AA480" s="35">
        <f>'Initial Info Client Demographic'!G480</f>
        <v>0</v>
      </c>
      <c r="AB480" s="35">
        <f>'Initial Info Client Demographic'!H480</f>
        <v>0</v>
      </c>
      <c r="AC480" s="35">
        <f>'Initial Info Client Demographic'!I480</f>
        <v>0</v>
      </c>
      <c r="AD480" s="35">
        <f>'Initial Info Client Demographic'!J480</f>
        <v>0</v>
      </c>
    </row>
    <row r="481" spans="1:30" ht="49.5" customHeight="1">
      <c r="A481" s="29">
        <f t="shared" si="4"/>
        <v>468</v>
      </c>
      <c r="B481" s="97">
        <f>'Initial Info Client Demographic'!B481</f>
        <v>0</v>
      </c>
      <c r="C481" s="98">
        <f>'Initial Info Client Demographic'!C481</f>
        <v>0</v>
      </c>
      <c r="D481" s="99"/>
      <c r="E481" s="100"/>
      <c r="F481" s="101"/>
      <c r="G481" s="87"/>
      <c r="H481" s="88"/>
      <c r="I481" s="102"/>
      <c r="J481" s="103"/>
      <c r="K481" s="104"/>
      <c r="L481" s="105"/>
      <c r="M481" s="93">
        <f t="shared" si="5"/>
        <v>0</v>
      </c>
      <c r="N481" s="110"/>
      <c r="O481" s="106">
        <f t="shared" si="6"/>
        <v>0</v>
      </c>
      <c r="P481" s="95"/>
      <c r="R481" s="96">
        <f>'Initial Info Client Demographic'!D481</f>
        <v>0</v>
      </c>
      <c r="T481" s="33">
        <f>'Initial Info Client Demographic'!E481</f>
        <v>0</v>
      </c>
      <c r="U481" s="34">
        <f>'Initial Info Client Demographic'!F481</f>
        <v>0</v>
      </c>
      <c r="V481" s="35">
        <f>'Initial Info Client Demographic'!G481</f>
        <v>0</v>
      </c>
      <c r="W481" s="33">
        <f>'Initial Info Client Demographic'!H481</f>
        <v>0</v>
      </c>
      <c r="X481" s="34">
        <f>'Initial Info Client Demographic'!I481</f>
        <v>0</v>
      </c>
      <c r="Y481" s="35">
        <f>'Initial Info Client Demographic'!E481</f>
        <v>0</v>
      </c>
      <c r="Z481" s="35">
        <f>'Initial Info Client Demographic'!F481</f>
        <v>0</v>
      </c>
      <c r="AA481" s="35">
        <f>'Initial Info Client Demographic'!G481</f>
        <v>0</v>
      </c>
      <c r="AB481" s="35">
        <f>'Initial Info Client Demographic'!H481</f>
        <v>0</v>
      </c>
      <c r="AC481" s="35">
        <f>'Initial Info Client Demographic'!I481</f>
        <v>0</v>
      </c>
      <c r="AD481" s="35">
        <f>'Initial Info Client Demographic'!J481</f>
        <v>0</v>
      </c>
    </row>
    <row r="482" spans="1:30" ht="49.5" customHeight="1">
      <c r="A482" s="29">
        <f t="shared" si="4"/>
        <v>469</v>
      </c>
      <c r="B482" s="82">
        <f>'Initial Info Client Demographic'!B482</f>
        <v>0</v>
      </c>
      <c r="C482" s="83">
        <f>'Initial Info Client Demographic'!C482</f>
        <v>0</v>
      </c>
      <c r="D482" s="84"/>
      <c r="E482" s="85"/>
      <c r="F482" s="86"/>
      <c r="G482" s="87"/>
      <c r="H482" s="88"/>
      <c r="I482" s="89"/>
      <c r="J482" s="90"/>
      <c r="K482" s="91"/>
      <c r="L482" s="92"/>
      <c r="M482" s="93">
        <f t="shared" si="5"/>
        <v>0</v>
      </c>
      <c r="N482" s="109"/>
      <c r="O482" s="94">
        <f t="shared" si="6"/>
        <v>0</v>
      </c>
      <c r="P482" s="95"/>
      <c r="R482" s="96">
        <f>'Initial Info Client Demographic'!D482</f>
        <v>0</v>
      </c>
      <c r="T482" s="33">
        <f>'Initial Info Client Demographic'!E482</f>
        <v>0</v>
      </c>
      <c r="U482" s="34">
        <f>'Initial Info Client Demographic'!F482</f>
        <v>0</v>
      </c>
      <c r="V482" s="35">
        <f>'Initial Info Client Demographic'!G482</f>
        <v>0</v>
      </c>
      <c r="W482" s="33">
        <f>'Initial Info Client Demographic'!H482</f>
        <v>0</v>
      </c>
      <c r="X482" s="34">
        <f>'Initial Info Client Demographic'!I482</f>
        <v>0</v>
      </c>
      <c r="Y482" s="35">
        <f>'Initial Info Client Demographic'!E482</f>
        <v>0</v>
      </c>
      <c r="Z482" s="35">
        <f>'Initial Info Client Demographic'!F482</f>
        <v>0</v>
      </c>
      <c r="AA482" s="35">
        <f>'Initial Info Client Demographic'!G482</f>
        <v>0</v>
      </c>
      <c r="AB482" s="35">
        <f>'Initial Info Client Demographic'!H482</f>
        <v>0</v>
      </c>
      <c r="AC482" s="35">
        <f>'Initial Info Client Demographic'!I482</f>
        <v>0</v>
      </c>
      <c r="AD482" s="35">
        <f>'Initial Info Client Demographic'!J482</f>
        <v>0</v>
      </c>
    </row>
    <row r="483" spans="1:30" ht="49.5" customHeight="1">
      <c r="A483" s="29">
        <f t="shared" si="4"/>
        <v>470</v>
      </c>
      <c r="B483" s="97">
        <f>'Initial Info Client Demographic'!B483</f>
        <v>0</v>
      </c>
      <c r="C483" s="98">
        <f>'Initial Info Client Demographic'!C483</f>
        <v>0</v>
      </c>
      <c r="D483" s="99"/>
      <c r="E483" s="100"/>
      <c r="F483" s="101"/>
      <c r="G483" s="87"/>
      <c r="H483" s="88"/>
      <c r="I483" s="102"/>
      <c r="J483" s="103"/>
      <c r="K483" s="104"/>
      <c r="L483" s="105"/>
      <c r="M483" s="93">
        <f t="shared" si="5"/>
        <v>0</v>
      </c>
      <c r="N483" s="110"/>
      <c r="O483" s="106">
        <f t="shared" si="6"/>
        <v>0</v>
      </c>
      <c r="P483" s="95"/>
      <c r="R483" s="96">
        <f>'Initial Info Client Demographic'!D483</f>
        <v>0</v>
      </c>
      <c r="T483" s="33">
        <f>'Initial Info Client Demographic'!E483</f>
        <v>0</v>
      </c>
      <c r="U483" s="34">
        <f>'Initial Info Client Demographic'!F483</f>
        <v>0</v>
      </c>
      <c r="V483" s="35">
        <f>'Initial Info Client Demographic'!G483</f>
        <v>0</v>
      </c>
      <c r="W483" s="33">
        <f>'Initial Info Client Demographic'!H483</f>
        <v>0</v>
      </c>
      <c r="X483" s="34">
        <f>'Initial Info Client Demographic'!I483</f>
        <v>0</v>
      </c>
      <c r="Y483" s="35">
        <f>'Initial Info Client Demographic'!E483</f>
        <v>0</v>
      </c>
      <c r="Z483" s="35">
        <f>'Initial Info Client Demographic'!F483</f>
        <v>0</v>
      </c>
      <c r="AA483" s="35">
        <f>'Initial Info Client Demographic'!G483</f>
        <v>0</v>
      </c>
      <c r="AB483" s="35">
        <f>'Initial Info Client Demographic'!H483</f>
        <v>0</v>
      </c>
      <c r="AC483" s="35">
        <f>'Initial Info Client Demographic'!I483</f>
        <v>0</v>
      </c>
      <c r="AD483" s="35">
        <f>'Initial Info Client Demographic'!J483</f>
        <v>0</v>
      </c>
    </row>
    <row r="484" spans="1:30" ht="49.5" customHeight="1">
      <c r="A484" s="29">
        <f t="shared" si="4"/>
        <v>471</v>
      </c>
      <c r="B484" s="82">
        <f>'Initial Info Client Demographic'!B484</f>
        <v>0</v>
      </c>
      <c r="C484" s="83">
        <f>'Initial Info Client Demographic'!C484</f>
        <v>0</v>
      </c>
      <c r="D484" s="84"/>
      <c r="E484" s="85"/>
      <c r="F484" s="86"/>
      <c r="G484" s="87"/>
      <c r="H484" s="88"/>
      <c r="I484" s="89"/>
      <c r="J484" s="90"/>
      <c r="K484" s="91"/>
      <c r="L484" s="92"/>
      <c r="M484" s="93">
        <f t="shared" si="5"/>
        <v>0</v>
      </c>
      <c r="N484" s="109"/>
      <c r="O484" s="94">
        <f t="shared" si="6"/>
        <v>0</v>
      </c>
      <c r="P484" s="95"/>
      <c r="R484" s="96">
        <f>'Initial Info Client Demographic'!D484</f>
        <v>0</v>
      </c>
      <c r="T484" s="33">
        <f>'Initial Info Client Demographic'!E484</f>
        <v>0</v>
      </c>
      <c r="U484" s="34">
        <f>'Initial Info Client Demographic'!F484</f>
        <v>0</v>
      </c>
      <c r="V484" s="35">
        <f>'Initial Info Client Demographic'!G484</f>
        <v>0</v>
      </c>
      <c r="W484" s="33">
        <f>'Initial Info Client Demographic'!H484</f>
        <v>0</v>
      </c>
      <c r="X484" s="34">
        <f>'Initial Info Client Demographic'!I484</f>
        <v>0</v>
      </c>
      <c r="Y484" s="35">
        <f>'Initial Info Client Demographic'!E484</f>
        <v>0</v>
      </c>
      <c r="Z484" s="35">
        <f>'Initial Info Client Demographic'!F484</f>
        <v>0</v>
      </c>
      <c r="AA484" s="35">
        <f>'Initial Info Client Demographic'!G484</f>
        <v>0</v>
      </c>
      <c r="AB484" s="35">
        <f>'Initial Info Client Demographic'!H484</f>
        <v>0</v>
      </c>
      <c r="AC484" s="35">
        <f>'Initial Info Client Demographic'!I484</f>
        <v>0</v>
      </c>
      <c r="AD484" s="35">
        <f>'Initial Info Client Demographic'!J484</f>
        <v>0</v>
      </c>
    </row>
    <row r="485" spans="1:30" ht="49.5" customHeight="1">
      <c r="A485" s="29">
        <f t="shared" si="4"/>
        <v>472</v>
      </c>
      <c r="B485" s="97">
        <f>'Initial Info Client Demographic'!B485</f>
        <v>0</v>
      </c>
      <c r="C485" s="98">
        <f>'Initial Info Client Demographic'!C485</f>
        <v>0</v>
      </c>
      <c r="D485" s="99"/>
      <c r="E485" s="100"/>
      <c r="F485" s="101"/>
      <c r="G485" s="87"/>
      <c r="H485" s="88"/>
      <c r="I485" s="102"/>
      <c r="J485" s="103"/>
      <c r="K485" s="104"/>
      <c r="L485" s="105"/>
      <c r="M485" s="93">
        <f t="shared" si="5"/>
        <v>0</v>
      </c>
      <c r="N485" s="110"/>
      <c r="O485" s="106">
        <f t="shared" si="6"/>
        <v>0</v>
      </c>
      <c r="P485" s="95"/>
      <c r="R485" s="96">
        <f>'Initial Info Client Demographic'!D485</f>
        <v>0</v>
      </c>
      <c r="T485" s="33">
        <f>'Initial Info Client Demographic'!E485</f>
        <v>0</v>
      </c>
      <c r="U485" s="34">
        <f>'Initial Info Client Demographic'!F485</f>
        <v>0</v>
      </c>
      <c r="V485" s="35">
        <f>'Initial Info Client Demographic'!G485</f>
        <v>0</v>
      </c>
      <c r="W485" s="33">
        <f>'Initial Info Client Demographic'!H485</f>
        <v>0</v>
      </c>
      <c r="X485" s="34">
        <f>'Initial Info Client Demographic'!I485</f>
        <v>0</v>
      </c>
      <c r="Y485" s="35">
        <f>'Initial Info Client Demographic'!E485</f>
        <v>0</v>
      </c>
      <c r="Z485" s="35">
        <f>'Initial Info Client Demographic'!F485</f>
        <v>0</v>
      </c>
      <c r="AA485" s="35">
        <f>'Initial Info Client Demographic'!G485</f>
        <v>0</v>
      </c>
      <c r="AB485" s="35">
        <f>'Initial Info Client Demographic'!H485</f>
        <v>0</v>
      </c>
      <c r="AC485" s="35">
        <f>'Initial Info Client Demographic'!I485</f>
        <v>0</v>
      </c>
      <c r="AD485" s="35">
        <f>'Initial Info Client Demographic'!J485</f>
        <v>0</v>
      </c>
    </row>
    <row r="486" spans="1:30" ht="49.5" customHeight="1">
      <c r="A486" s="29">
        <f t="shared" si="4"/>
        <v>473</v>
      </c>
      <c r="B486" s="82">
        <f>'Initial Info Client Demographic'!B486</f>
        <v>0</v>
      </c>
      <c r="C486" s="83">
        <f>'Initial Info Client Demographic'!C486</f>
        <v>0</v>
      </c>
      <c r="D486" s="84"/>
      <c r="E486" s="85"/>
      <c r="F486" s="86"/>
      <c r="G486" s="87"/>
      <c r="H486" s="88"/>
      <c r="I486" s="89"/>
      <c r="J486" s="90"/>
      <c r="K486" s="91"/>
      <c r="L486" s="92"/>
      <c r="M486" s="93">
        <f t="shared" si="5"/>
        <v>0</v>
      </c>
      <c r="N486" s="109"/>
      <c r="O486" s="94">
        <f t="shared" si="6"/>
        <v>0</v>
      </c>
      <c r="P486" s="95"/>
      <c r="R486" s="96">
        <f>'Initial Info Client Demographic'!D486</f>
        <v>0</v>
      </c>
      <c r="T486" s="33">
        <f>'Initial Info Client Demographic'!E486</f>
        <v>0</v>
      </c>
      <c r="U486" s="34">
        <f>'Initial Info Client Demographic'!F486</f>
        <v>0</v>
      </c>
      <c r="V486" s="35">
        <f>'Initial Info Client Demographic'!G486</f>
        <v>0</v>
      </c>
      <c r="W486" s="33">
        <f>'Initial Info Client Demographic'!H486</f>
        <v>0</v>
      </c>
      <c r="X486" s="34">
        <f>'Initial Info Client Demographic'!I486</f>
        <v>0</v>
      </c>
      <c r="Y486" s="35">
        <f>'Initial Info Client Demographic'!E486</f>
        <v>0</v>
      </c>
      <c r="Z486" s="35">
        <f>'Initial Info Client Demographic'!F486</f>
        <v>0</v>
      </c>
      <c r="AA486" s="35">
        <f>'Initial Info Client Demographic'!G486</f>
        <v>0</v>
      </c>
      <c r="AB486" s="35">
        <f>'Initial Info Client Demographic'!H486</f>
        <v>0</v>
      </c>
      <c r="AC486" s="35">
        <f>'Initial Info Client Demographic'!I486</f>
        <v>0</v>
      </c>
      <c r="AD486" s="35">
        <f>'Initial Info Client Demographic'!J486</f>
        <v>0</v>
      </c>
    </row>
    <row r="487" spans="1:30" ht="49.5" customHeight="1">
      <c r="A487" s="29">
        <f t="shared" si="4"/>
        <v>474</v>
      </c>
      <c r="B487" s="97">
        <f>'Initial Info Client Demographic'!B487</f>
        <v>0</v>
      </c>
      <c r="C487" s="98">
        <f>'Initial Info Client Demographic'!C487</f>
        <v>0</v>
      </c>
      <c r="D487" s="99"/>
      <c r="E487" s="100"/>
      <c r="F487" s="101"/>
      <c r="G487" s="87"/>
      <c r="H487" s="88"/>
      <c r="I487" s="102"/>
      <c r="J487" s="103"/>
      <c r="K487" s="104"/>
      <c r="L487" s="105"/>
      <c r="M487" s="93">
        <f t="shared" si="5"/>
        <v>0</v>
      </c>
      <c r="N487" s="110"/>
      <c r="O487" s="106">
        <f t="shared" si="6"/>
        <v>0</v>
      </c>
      <c r="P487" s="95"/>
      <c r="R487" s="96">
        <f>'Initial Info Client Demographic'!D487</f>
        <v>0</v>
      </c>
      <c r="T487" s="33">
        <f>'Initial Info Client Demographic'!E487</f>
        <v>0</v>
      </c>
      <c r="U487" s="34">
        <f>'Initial Info Client Demographic'!F487</f>
        <v>0</v>
      </c>
      <c r="V487" s="35">
        <f>'Initial Info Client Demographic'!G487</f>
        <v>0</v>
      </c>
      <c r="W487" s="33">
        <f>'Initial Info Client Demographic'!H487</f>
        <v>0</v>
      </c>
      <c r="X487" s="34">
        <f>'Initial Info Client Demographic'!I487</f>
        <v>0</v>
      </c>
      <c r="Y487" s="35">
        <f>'Initial Info Client Demographic'!E487</f>
        <v>0</v>
      </c>
      <c r="Z487" s="35">
        <f>'Initial Info Client Demographic'!F487</f>
        <v>0</v>
      </c>
      <c r="AA487" s="35">
        <f>'Initial Info Client Demographic'!G487</f>
        <v>0</v>
      </c>
      <c r="AB487" s="35">
        <f>'Initial Info Client Demographic'!H487</f>
        <v>0</v>
      </c>
      <c r="AC487" s="35">
        <f>'Initial Info Client Demographic'!I487</f>
        <v>0</v>
      </c>
      <c r="AD487" s="35">
        <f>'Initial Info Client Demographic'!J487</f>
        <v>0</v>
      </c>
    </row>
    <row r="488" spans="1:30" ht="49.5" customHeight="1">
      <c r="A488" s="29">
        <f t="shared" si="4"/>
        <v>475</v>
      </c>
      <c r="B488" s="82">
        <f>'Initial Info Client Demographic'!B488</f>
        <v>0</v>
      </c>
      <c r="C488" s="83">
        <f>'Initial Info Client Demographic'!C488</f>
        <v>0</v>
      </c>
      <c r="D488" s="84"/>
      <c r="E488" s="85"/>
      <c r="F488" s="86"/>
      <c r="G488" s="87"/>
      <c r="H488" s="88"/>
      <c r="I488" s="89"/>
      <c r="J488" s="90"/>
      <c r="K488" s="91"/>
      <c r="L488" s="92"/>
      <c r="M488" s="93">
        <f t="shared" si="5"/>
        <v>0</v>
      </c>
      <c r="N488" s="109"/>
      <c r="O488" s="94">
        <f t="shared" si="6"/>
        <v>0</v>
      </c>
      <c r="P488" s="95"/>
      <c r="R488" s="96">
        <f>'Initial Info Client Demographic'!D488</f>
        <v>0</v>
      </c>
      <c r="T488" s="33">
        <f>'Initial Info Client Demographic'!E488</f>
        <v>0</v>
      </c>
      <c r="U488" s="34">
        <f>'Initial Info Client Demographic'!F488</f>
        <v>0</v>
      </c>
      <c r="V488" s="35">
        <f>'Initial Info Client Demographic'!G488</f>
        <v>0</v>
      </c>
      <c r="W488" s="33">
        <f>'Initial Info Client Demographic'!H488</f>
        <v>0</v>
      </c>
      <c r="X488" s="34">
        <f>'Initial Info Client Demographic'!I488</f>
        <v>0</v>
      </c>
      <c r="Y488" s="35">
        <f>'Initial Info Client Demographic'!E488</f>
        <v>0</v>
      </c>
      <c r="Z488" s="35">
        <f>'Initial Info Client Demographic'!F488</f>
        <v>0</v>
      </c>
      <c r="AA488" s="35">
        <f>'Initial Info Client Demographic'!G488</f>
        <v>0</v>
      </c>
      <c r="AB488" s="35">
        <f>'Initial Info Client Demographic'!H488</f>
        <v>0</v>
      </c>
      <c r="AC488" s="35">
        <f>'Initial Info Client Demographic'!I488</f>
        <v>0</v>
      </c>
      <c r="AD488" s="35">
        <f>'Initial Info Client Demographic'!J488</f>
        <v>0</v>
      </c>
    </row>
    <row r="489" spans="1:30" ht="49.5" customHeight="1">
      <c r="A489" s="29">
        <f t="shared" si="4"/>
        <v>476</v>
      </c>
      <c r="B489" s="97">
        <f>'Initial Info Client Demographic'!B489</f>
        <v>0</v>
      </c>
      <c r="C489" s="98">
        <f>'Initial Info Client Demographic'!C489</f>
        <v>0</v>
      </c>
      <c r="D489" s="99"/>
      <c r="E489" s="100"/>
      <c r="F489" s="101"/>
      <c r="G489" s="87"/>
      <c r="H489" s="88"/>
      <c r="I489" s="102"/>
      <c r="J489" s="103"/>
      <c r="K489" s="104"/>
      <c r="L489" s="105"/>
      <c r="M489" s="93">
        <f t="shared" si="5"/>
        <v>0</v>
      </c>
      <c r="N489" s="110"/>
      <c r="O489" s="106">
        <f t="shared" si="6"/>
        <v>0</v>
      </c>
      <c r="P489" s="95"/>
      <c r="R489" s="96">
        <f>'Initial Info Client Demographic'!D489</f>
        <v>0</v>
      </c>
      <c r="T489" s="33">
        <f>'Initial Info Client Demographic'!E489</f>
        <v>0</v>
      </c>
      <c r="U489" s="34">
        <f>'Initial Info Client Demographic'!F489</f>
        <v>0</v>
      </c>
      <c r="V489" s="35">
        <f>'Initial Info Client Demographic'!G489</f>
        <v>0</v>
      </c>
      <c r="W489" s="33">
        <f>'Initial Info Client Demographic'!H489</f>
        <v>0</v>
      </c>
      <c r="X489" s="34">
        <f>'Initial Info Client Demographic'!I489</f>
        <v>0</v>
      </c>
      <c r="Y489" s="35">
        <f>'Initial Info Client Demographic'!E489</f>
        <v>0</v>
      </c>
      <c r="Z489" s="35">
        <f>'Initial Info Client Demographic'!F489</f>
        <v>0</v>
      </c>
      <c r="AA489" s="35">
        <f>'Initial Info Client Demographic'!G489</f>
        <v>0</v>
      </c>
      <c r="AB489" s="35">
        <f>'Initial Info Client Demographic'!H489</f>
        <v>0</v>
      </c>
      <c r="AC489" s="35">
        <f>'Initial Info Client Demographic'!I489</f>
        <v>0</v>
      </c>
      <c r="AD489" s="35">
        <f>'Initial Info Client Demographic'!J489</f>
        <v>0</v>
      </c>
    </row>
    <row r="490" spans="1:30" ht="49.5" customHeight="1">
      <c r="A490" s="29">
        <f t="shared" si="4"/>
        <v>477</v>
      </c>
      <c r="B490" s="82">
        <f>'Initial Info Client Demographic'!B490</f>
        <v>0</v>
      </c>
      <c r="C490" s="83">
        <f>'Initial Info Client Demographic'!C490</f>
        <v>0</v>
      </c>
      <c r="D490" s="84"/>
      <c r="E490" s="85"/>
      <c r="F490" s="86"/>
      <c r="G490" s="87"/>
      <c r="H490" s="88"/>
      <c r="I490" s="89"/>
      <c r="J490" s="90"/>
      <c r="K490" s="91"/>
      <c r="L490" s="92"/>
      <c r="M490" s="93">
        <f t="shared" si="5"/>
        <v>0</v>
      </c>
      <c r="N490" s="109"/>
      <c r="O490" s="94">
        <f t="shared" si="6"/>
        <v>0</v>
      </c>
      <c r="P490" s="95"/>
      <c r="R490" s="96">
        <f>'Initial Info Client Demographic'!D490</f>
        <v>0</v>
      </c>
      <c r="T490" s="33">
        <f>'Initial Info Client Demographic'!E490</f>
        <v>0</v>
      </c>
      <c r="U490" s="34">
        <f>'Initial Info Client Demographic'!F490</f>
        <v>0</v>
      </c>
      <c r="V490" s="35">
        <f>'Initial Info Client Demographic'!G490</f>
        <v>0</v>
      </c>
      <c r="W490" s="33">
        <f>'Initial Info Client Demographic'!H490</f>
        <v>0</v>
      </c>
      <c r="X490" s="34">
        <f>'Initial Info Client Demographic'!I490</f>
        <v>0</v>
      </c>
      <c r="Y490" s="35">
        <f>'Initial Info Client Demographic'!E490</f>
        <v>0</v>
      </c>
      <c r="Z490" s="35">
        <f>'Initial Info Client Demographic'!F490</f>
        <v>0</v>
      </c>
      <c r="AA490" s="35">
        <f>'Initial Info Client Demographic'!G490</f>
        <v>0</v>
      </c>
      <c r="AB490" s="35">
        <f>'Initial Info Client Demographic'!H490</f>
        <v>0</v>
      </c>
      <c r="AC490" s="35">
        <f>'Initial Info Client Demographic'!I490</f>
        <v>0</v>
      </c>
      <c r="AD490" s="35">
        <f>'Initial Info Client Demographic'!J490</f>
        <v>0</v>
      </c>
    </row>
    <row r="491" spans="1:30" ht="49.5" customHeight="1">
      <c r="A491" s="29">
        <f t="shared" si="4"/>
        <v>478</v>
      </c>
      <c r="B491" s="97">
        <f>'Initial Info Client Demographic'!B491</f>
        <v>0</v>
      </c>
      <c r="C491" s="98">
        <f>'Initial Info Client Demographic'!C491</f>
        <v>0</v>
      </c>
      <c r="D491" s="99"/>
      <c r="E491" s="100"/>
      <c r="F491" s="101"/>
      <c r="G491" s="87"/>
      <c r="H491" s="88"/>
      <c r="I491" s="102"/>
      <c r="J491" s="103"/>
      <c r="K491" s="104"/>
      <c r="L491" s="105"/>
      <c r="M491" s="93">
        <f t="shared" si="5"/>
        <v>0</v>
      </c>
      <c r="N491" s="110"/>
      <c r="O491" s="106">
        <f t="shared" si="6"/>
        <v>0</v>
      </c>
      <c r="P491" s="95"/>
      <c r="R491" s="96">
        <f>'Initial Info Client Demographic'!D491</f>
        <v>0</v>
      </c>
      <c r="T491" s="33">
        <f>'Initial Info Client Demographic'!E491</f>
        <v>0</v>
      </c>
      <c r="U491" s="34">
        <f>'Initial Info Client Demographic'!F491</f>
        <v>0</v>
      </c>
      <c r="V491" s="35">
        <f>'Initial Info Client Demographic'!G491</f>
        <v>0</v>
      </c>
      <c r="W491" s="33">
        <f>'Initial Info Client Demographic'!H491</f>
        <v>0</v>
      </c>
      <c r="X491" s="34">
        <f>'Initial Info Client Demographic'!I491</f>
        <v>0</v>
      </c>
      <c r="Y491" s="35">
        <f>'Initial Info Client Demographic'!E491</f>
        <v>0</v>
      </c>
      <c r="Z491" s="35">
        <f>'Initial Info Client Demographic'!F491</f>
        <v>0</v>
      </c>
      <c r="AA491" s="35">
        <f>'Initial Info Client Demographic'!G491</f>
        <v>0</v>
      </c>
      <c r="AB491" s="35">
        <f>'Initial Info Client Demographic'!H491</f>
        <v>0</v>
      </c>
      <c r="AC491" s="35">
        <f>'Initial Info Client Demographic'!I491</f>
        <v>0</v>
      </c>
      <c r="AD491" s="35">
        <f>'Initial Info Client Demographic'!J491</f>
        <v>0</v>
      </c>
    </row>
    <row r="492" spans="1:30" ht="49.5" customHeight="1">
      <c r="A492" s="29">
        <f t="shared" si="4"/>
        <v>479</v>
      </c>
      <c r="B492" s="82">
        <f>'Initial Info Client Demographic'!B492</f>
        <v>0</v>
      </c>
      <c r="C492" s="83">
        <f>'Initial Info Client Demographic'!C492</f>
        <v>0</v>
      </c>
      <c r="D492" s="84"/>
      <c r="E492" s="85"/>
      <c r="F492" s="86"/>
      <c r="G492" s="87"/>
      <c r="H492" s="88"/>
      <c r="I492" s="89"/>
      <c r="J492" s="90"/>
      <c r="K492" s="91"/>
      <c r="L492" s="92"/>
      <c r="M492" s="93">
        <f t="shared" si="5"/>
        <v>0</v>
      </c>
      <c r="N492" s="109"/>
      <c r="O492" s="94">
        <f t="shared" si="6"/>
        <v>0</v>
      </c>
      <c r="P492" s="95"/>
      <c r="R492" s="96">
        <f>'Initial Info Client Demographic'!D492</f>
        <v>0</v>
      </c>
      <c r="T492" s="33">
        <f>'Initial Info Client Demographic'!E492</f>
        <v>0</v>
      </c>
      <c r="U492" s="34">
        <f>'Initial Info Client Demographic'!F492</f>
        <v>0</v>
      </c>
      <c r="V492" s="35">
        <f>'Initial Info Client Demographic'!G492</f>
        <v>0</v>
      </c>
      <c r="W492" s="33">
        <f>'Initial Info Client Demographic'!H492</f>
        <v>0</v>
      </c>
      <c r="X492" s="34">
        <f>'Initial Info Client Demographic'!I492</f>
        <v>0</v>
      </c>
      <c r="Y492" s="35">
        <f>'Initial Info Client Demographic'!E492</f>
        <v>0</v>
      </c>
      <c r="Z492" s="35">
        <f>'Initial Info Client Demographic'!F492</f>
        <v>0</v>
      </c>
      <c r="AA492" s="35">
        <f>'Initial Info Client Demographic'!G492</f>
        <v>0</v>
      </c>
      <c r="AB492" s="35">
        <f>'Initial Info Client Demographic'!H492</f>
        <v>0</v>
      </c>
      <c r="AC492" s="35">
        <f>'Initial Info Client Demographic'!I492</f>
        <v>0</v>
      </c>
      <c r="AD492" s="35">
        <f>'Initial Info Client Demographic'!J492</f>
        <v>0</v>
      </c>
    </row>
    <row r="493" spans="1:30" ht="49.5" customHeight="1">
      <c r="A493" s="29">
        <f t="shared" si="4"/>
        <v>480</v>
      </c>
      <c r="B493" s="97">
        <f>'Initial Info Client Demographic'!B493</f>
        <v>0</v>
      </c>
      <c r="C493" s="98">
        <f>'Initial Info Client Demographic'!C493</f>
        <v>0</v>
      </c>
      <c r="D493" s="99"/>
      <c r="E493" s="100"/>
      <c r="F493" s="101"/>
      <c r="G493" s="87"/>
      <c r="H493" s="88"/>
      <c r="I493" s="102"/>
      <c r="J493" s="103"/>
      <c r="K493" s="104"/>
      <c r="L493" s="105"/>
      <c r="M493" s="93">
        <f t="shared" si="5"/>
        <v>0</v>
      </c>
      <c r="N493" s="110"/>
      <c r="O493" s="106">
        <f t="shared" si="6"/>
        <v>0</v>
      </c>
      <c r="P493" s="95"/>
      <c r="R493" s="96">
        <f>'Initial Info Client Demographic'!D493</f>
        <v>0</v>
      </c>
      <c r="T493" s="33">
        <f>'Initial Info Client Demographic'!E493</f>
        <v>0</v>
      </c>
      <c r="U493" s="34">
        <f>'Initial Info Client Demographic'!F493</f>
        <v>0</v>
      </c>
      <c r="V493" s="35">
        <f>'Initial Info Client Demographic'!G493</f>
        <v>0</v>
      </c>
      <c r="W493" s="33">
        <f>'Initial Info Client Demographic'!H493</f>
        <v>0</v>
      </c>
      <c r="X493" s="34">
        <f>'Initial Info Client Demographic'!I493</f>
        <v>0</v>
      </c>
      <c r="Y493" s="35">
        <f>'Initial Info Client Demographic'!E493</f>
        <v>0</v>
      </c>
      <c r="Z493" s="35">
        <f>'Initial Info Client Demographic'!F493</f>
        <v>0</v>
      </c>
      <c r="AA493" s="35">
        <f>'Initial Info Client Demographic'!G493</f>
        <v>0</v>
      </c>
      <c r="AB493" s="35">
        <f>'Initial Info Client Demographic'!H493</f>
        <v>0</v>
      </c>
      <c r="AC493" s="35">
        <f>'Initial Info Client Demographic'!I493</f>
        <v>0</v>
      </c>
      <c r="AD493" s="35">
        <f>'Initial Info Client Demographic'!J493</f>
        <v>0</v>
      </c>
    </row>
    <row r="494" spans="1:30" ht="49.5" customHeight="1">
      <c r="A494" s="29">
        <f t="shared" si="4"/>
        <v>481</v>
      </c>
      <c r="B494" s="82">
        <f>'Initial Info Client Demographic'!B494</f>
        <v>0</v>
      </c>
      <c r="C494" s="83">
        <f>'Initial Info Client Demographic'!C494</f>
        <v>0</v>
      </c>
      <c r="D494" s="84"/>
      <c r="E494" s="85"/>
      <c r="F494" s="86"/>
      <c r="G494" s="87"/>
      <c r="H494" s="88"/>
      <c r="I494" s="89"/>
      <c r="J494" s="90"/>
      <c r="K494" s="91"/>
      <c r="L494" s="92"/>
      <c r="M494" s="93">
        <f t="shared" si="5"/>
        <v>0</v>
      </c>
      <c r="N494" s="109"/>
      <c r="O494" s="94">
        <f t="shared" si="6"/>
        <v>0</v>
      </c>
      <c r="P494" s="95"/>
      <c r="R494" s="96">
        <f>'Initial Info Client Demographic'!D494</f>
        <v>0</v>
      </c>
      <c r="T494" s="33">
        <f>'Initial Info Client Demographic'!E494</f>
        <v>0</v>
      </c>
      <c r="U494" s="34">
        <f>'Initial Info Client Demographic'!F494</f>
        <v>0</v>
      </c>
      <c r="V494" s="35">
        <f>'Initial Info Client Demographic'!G494</f>
        <v>0</v>
      </c>
      <c r="W494" s="33">
        <f>'Initial Info Client Demographic'!H494</f>
        <v>0</v>
      </c>
      <c r="X494" s="34">
        <f>'Initial Info Client Demographic'!I494</f>
        <v>0</v>
      </c>
      <c r="Y494" s="35">
        <f>'Initial Info Client Demographic'!E494</f>
        <v>0</v>
      </c>
      <c r="Z494" s="35">
        <f>'Initial Info Client Demographic'!F494</f>
        <v>0</v>
      </c>
      <c r="AA494" s="35">
        <f>'Initial Info Client Demographic'!G494</f>
        <v>0</v>
      </c>
      <c r="AB494" s="35">
        <f>'Initial Info Client Demographic'!H494</f>
        <v>0</v>
      </c>
      <c r="AC494" s="35">
        <f>'Initial Info Client Demographic'!I494</f>
        <v>0</v>
      </c>
      <c r="AD494" s="35">
        <f>'Initial Info Client Demographic'!J494</f>
        <v>0</v>
      </c>
    </row>
    <row r="495" spans="1:30" ht="49.5" customHeight="1">
      <c r="A495" s="29">
        <f t="shared" si="4"/>
        <v>482</v>
      </c>
      <c r="B495" s="97">
        <f>'Initial Info Client Demographic'!B495</f>
        <v>0</v>
      </c>
      <c r="C495" s="98">
        <f>'Initial Info Client Demographic'!C495</f>
        <v>0</v>
      </c>
      <c r="D495" s="99"/>
      <c r="E495" s="100"/>
      <c r="F495" s="101"/>
      <c r="G495" s="87"/>
      <c r="H495" s="88"/>
      <c r="I495" s="102"/>
      <c r="J495" s="103"/>
      <c r="K495" s="104"/>
      <c r="L495" s="105"/>
      <c r="M495" s="93">
        <f t="shared" si="5"/>
        <v>0</v>
      </c>
      <c r="N495" s="110"/>
      <c r="O495" s="106">
        <f t="shared" si="6"/>
        <v>0</v>
      </c>
      <c r="P495" s="95"/>
      <c r="R495" s="96">
        <f>'Initial Info Client Demographic'!D495</f>
        <v>0</v>
      </c>
      <c r="T495" s="33">
        <f>'Initial Info Client Demographic'!E495</f>
        <v>0</v>
      </c>
      <c r="U495" s="34">
        <f>'Initial Info Client Demographic'!F495</f>
        <v>0</v>
      </c>
      <c r="V495" s="35">
        <f>'Initial Info Client Demographic'!G495</f>
        <v>0</v>
      </c>
      <c r="W495" s="33">
        <f>'Initial Info Client Demographic'!H495</f>
        <v>0</v>
      </c>
      <c r="X495" s="34">
        <f>'Initial Info Client Demographic'!I495</f>
        <v>0</v>
      </c>
      <c r="Y495" s="35">
        <f>'Initial Info Client Demographic'!E495</f>
        <v>0</v>
      </c>
      <c r="Z495" s="35">
        <f>'Initial Info Client Demographic'!F495</f>
        <v>0</v>
      </c>
      <c r="AA495" s="35">
        <f>'Initial Info Client Demographic'!G495</f>
        <v>0</v>
      </c>
      <c r="AB495" s="35">
        <f>'Initial Info Client Demographic'!H495</f>
        <v>0</v>
      </c>
      <c r="AC495" s="35">
        <f>'Initial Info Client Demographic'!I495</f>
        <v>0</v>
      </c>
      <c r="AD495" s="35">
        <f>'Initial Info Client Demographic'!J495</f>
        <v>0</v>
      </c>
    </row>
    <row r="496" spans="1:30" ht="49.5" customHeight="1">
      <c r="A496" s="29">
        <f t="shared" si="4"/>
        <v>483</v>
      </c>
      <c r="B496" s="82">
        <f>'Initial Info Client Demographic'!B496</f>
        <v>0</v>
      </c>
      <c r="C496" s="83">
        <f>'Initial Info Client Demographic'!C496</f>
        <v>0</v>
      </c>
      <c r="D496" s="84"/>
      <c r="E496" s="85"/>
      <c r="F496" s="86"/>
      <c r="G496" s="87"/>
      <c r="H496" s="88"/>
      <c r="I496" s="89"/>
      <c r="J496" s="90"/>
      <c r="K496" s="91"/>
      <c r="L496" s="92"/>
      <c r="M496" s="93">
        <f t="shared" si="5"/>
        <v>0</v>
      </c>
      <c r="N496" s="109"/>
      <c r="O496" s="94">
        <f t="shared" si="6"/>
        <v>0</v>
      </c>
      <c r="P496" s="95"/>
      <c r="R496" s="96">
        <f>'Initial Info Client Demographic'!D496</f>
        <v>0</v>
      </c>
      <c r="T496" s="33">
        <f>'Initial Info Client Demographic'!E496</f>
        <v>0</v>
      </c>
      <c r="U496" s="34">
        <f>'Initial Info Client Demographic'!F496</f>
        <v>0</v>
      </c>
      <c r="V496" s="35">
        <f>'Initial Info Client Demographic'!G496</f>
        <v>0</v>
      </c>
      <c r="W496" s="33">
        <f>'Initial Info Client Demographic'!H496</f>
        <v>0</v>
      </c>
      <c r="X496" s="34">
        <f>'Initial Info Client Demographic'!I496</f>
        <v>0</v>
      </c>
      <c r="Y496" s="35">
        <f>'Initial Info Client Demographic'!E496</f>
        <v>0</v>
      </c>
      <c r="Z496" s="35">
        <f>'Initial Info Client Demographic'!F496</f>
        <v>0</v>
      </c>
      <c r="AA496" s="35">
        <f>'Initial Info Client Demographic'!G496</f>
        <v>0</v>
      </c>
      <c r="AB496" s="35">
        <f>'Initial Info Client Demographic'!H496</f>
        <v>0</v>
      </c>
      <c r="AC496" s="35">
        <f>'Initial Info Client Demographic'!I496</f>
        <v>0</v>
      </c>
      <c r="AD496" s="35">
        <f>'Initial Info Client Demographic'!J496</f>
        <v>0</v>
      </c>
    </row>
    <row r="497" spans="1:30" ht="49.5" customHeight="1">
      <c r="A497" s="29">
        <f t="shared" si="4"/>
        <v>484</v>
      </c>
      <c r="B497" s="97">
        <f>'Initial Info Client Demographic'!B497</f>
        <v>0</v>
      </c>
      <c r="C497" s="98">
        <f>'Initial Info Client Demographic'!C497</f>
        <v>0</v>
      </c>
      <c r="D497" s="99"/>
      <c r="E497" s="100"/>
      <c r="F497" s="101"/>
      <c r="G497" s="87"/>
      <c r="H497" s="88"/>
      <c r="I497" s="102"/>
      <c r="J497" s="103"/>
      <c r="K497" s="104"/>
      <c r="L497" s="105"/>
      <c r="M497" s="93">
        <f t="shared" si="5"/>
        <v>0</v>
      </c>
      <c r="N497" s="110"/>
      <c r="O497" s="106">
        <f t="shared" si="6"/>
        <v>0</v>
      </c>
      <c r="P497" s="95"/>
      <c r="R497" s="96">
        <f>'Initial Info Client Demographic'!D497</f>
        <v>0</v>
      </c>
      <c r="T497" s="33">
        <f>'Initial Info Client Demographic'!E497</f>
        <v>0</v>
      </c>
      <c r="U497" s="34">
        <f>'Initial Info Client Demographic'!F497</f>
        <v>0</v>
      </c>
      <c r="V497" s="35">
        <f>'Initial Info Client Demographic'!G497</f>
        <v>0</v>
      </c>
      <c r="W497" s="33">
        <f>'Initial Info Client Demographic'!H497</f>
        <v>0</v>
      </c>
      <c r="X497" s="34">
        <f>'Initial Info Client Demographic'!I497</f>
        <v>0</v>
      </c>
      <c r="Y497" s="35">
        <f>'Initial Info Client Demographic'!E497</f>
        <v>0</v>
      </c>
      <c r="Z497" s="35">
        <f>'Initial Info Client Demographic'!F497</f>
        <v>0</v>
      </c>
      <c r="AA497" s="35">
        <f>'Initial Info Client Demographic'!G497</f>
        <v>0</v>
      </c>
      <c r="AB497" s="35">
        <f>'Initial Info Client Demographic'!H497</f>
        <v>0</v>
      </c>
      <c r="AC497" s="35">
        <f>'Initial Info Client Demographic'!I497</f>
        <v>0</v>
      </c>
      <c r="AD497" s="35">
        <f>'Initial Info Client Demographic'!J497</f>
        <v>0</v>
      </c>
    </row>
    <row r="498" spans="1:30" ht="49.5" customHeight="1">
      <c r="A498" s="29">
        <f t="shared" si="4"/>
        <v>485</v>
      </c>
      <c r="B498" s="82">
        <f>'Initial Info Client Demographic'!B498</f>
        <v>0</v>
      </c>
      <c r="C498" s="83">
        <f>'Initial Info Client Demographic'!C498</f>
        <v>0</v>
      </c>
      <c r="D498" s="84"/>
      <c r="E498" s="85"/>
      <c r="F498" s="86"/>
      <c r="G498" s="87"/>
      <c r="H498" s="88"/>
      <c r="I498" s="89"/>
      <c r="J498" s="90"/>
      <c r="K498" s="91"/>
      <c r="L498" s="92"/>
      <c r="M498" s="93">
        <f t="shared" si="5"/>
        <v>0</v>
      </c>
      <c r="N498" s="109"/>
      <c r="O498" s="94">
        <f t="shared" si="6"/>
        <v>0</v>
      </c>
      <c r="P498" s="95"/>
      <c r="R498" s="96">
        <f>'Initial Info Client Demographic'!D498</f>
        <v>0</v>
      </c>
      <c r="T498" s="33">
        <f>'Initial Info Client Demographic'!E498</f>
        <v>0</v>
      </c>
      <c r="U498" s="34">
        <f>'Initial Info Client Demographic'!F498</f>
        <v>0</v>
      </c>
      <c r="V498" s="35">
        <f>'Initial Info Client Demographic'!G498</f>
        <v>0</v>
      </c>
      <c r="W498" s="33">
        <f>'Initial Info Client Demographic'!H498</f>
        <v>0</v>
      </c>
      <c r="X498" s="34">
        <f>'Initial Info Client Demographic'!I498</f>
        <v>0</v>
      </c>
      <c r="Y498" s="35">
        <f>'Initial Info Client Demographic'!E498</f>
        <v>0</v>
      </c>
      <c r="Z498" s="35">
        <f>'Initial Info Client Demographic'!F498</f>
        <v>0</v>
      </c>
      <c r="AA498" s="35">
        <f>'Initial Info Client Demographic'!G498</f>
        <v>0</v>
      </c>
      <c r="AB498" s="35">
        <f>'Initial Info Client Demographic'!H498</f>
        <v>0</v>
      </c>
      <c r="AC498" s="35">
        <f>'Initial Info Client Demographic'!I498</f>
        <v>0</v>
      </c>
      <c r="AD498" s="35">
        <f>'Initial Info Client Demographic'!J498</f>
        <v>0</v>
      </c>
    </row>
    <row r="499" spans="1:30" ht="49.5" customHeight="1">
      <c r="A499" s="29">
        <f t="shared" si="4"/>
        <v>486</v>
      </c>
      <c r="B499" s="97">
        <f>'Initial Info Client Demographic'!B499</f>
        <v>0</v>
      </c>
      <c r="C499" s="98">
        <f>'Initial Info Client Demographic'!C499</f>
        <v>0</v>
      </c>
      <c r="D499" s="99"/>
      <c r="E499" s="100"/>
      <c r="F499" s="101"/>
      <c r="G499" s="87"/>
      <c r="H499" s="88"/>
      <c r="I499" s="102"/>
      <c r="J499" s="103"/>
      <c r="K499" s="104"/>
      <c r="L499" s="105"/>
      <c r="M499" s="93">
        <f t="shared" si="5"/>
        <v>0</v>
      </c>
      <c r="N499" s="110"/>
      <c r="O499" s="106">
        <f t="shared" si="6"/>
        <v>0</v>
      </c>
      <c r="P499" s="95"/>
      <c r="R499" s="96">
        <f>'Initial Info Client Demographic'!D499</f>
        <v>0</v>
      </c>
      <c r="T499" s="33">
        <f>'Initial Info Client Demographic'!E499</f>
        <v>0</v>
      </c>
      <c r="U499" s="34">
        <f>'Initial Info Client Demographic'!F499</f>
        <v>0</v>
      </c>
      <c r="V499" s="35">
        <f>'Initial Info Client Demographic'!G499</f>
        <v>0</v>
      </c>
      <c r="W499" s="33">
        <f>'Initial Info Client Demographic'!H499</f>
        <v>0</v>
      </c>
      <c r="X499" s="34">
        <f>'Initial Info Client Demographic'!I499</f>
        <v>0</v>
      </c>
      <c r="Y499" s="35">
        <f>'Initial Info Client Demographic'!E499</f>
        <v>0</v>
      </c>
      <c r="Z499" s="35">
        <f>'Initial Info Client Demographic'!F499</f>
        <v>0</v>
      </c>
      <c r="AA499" s="35">
        <f>'Initial Info Client Demographic'!G499</f>
        <v>0</v>
      </c>
      <c r="AB499" s="35">
        <f>'Initial Info Client Demographic'!H499</f>
        <v>0</v>
      </c>
      <c r="AC499" s="35">
        <f>'Initial Info Client Demographic'!I499</f>
        <v>0</v>
      </c>
      <c r="AD499" s="35">
        <f>'Initial Info Client Demographic'!J499</f>
        <v>0</v>
      </c>
    </row>
    <row r="500" spans="1:30" ht="49.5" customHeight="1">
      <c r="A500" s="29">
        <f t="shared" si="4"/>
        <v>487</v>
      </c>
      <c r="B500" s="82">
        <f>'Initial Info Client Demographic'!B500</f>
        <v>0</v>
      </c>
      <c r="C500" s="83">
        <f>'Initial Info Client Demographic'!C500</f>
        <v>0</v>
      </c>
      <c r="D500" s="84"/>
      <c r="E500" s="85"/>
      <c r="F500" s="86"/>
      <c r="G500" s="87"/>
      <c r="H500" s="88"/>
      <c r="I500" s="89"/>
      <c r="J500" s="90"/>
      <c r="K500" s="91"/>
      <c r="L500" s="92"/>
      <c r="M500" s="93">
        <f t="shared" si="5"/>
        <v>0</v>
      </c>
      <c r="N500" s="109"/>
      <c r="O500" s="94">
        <f t="shared" si="6"/>
        <v>0</v>
      </c>
      <c r="P500" s="95"/>
      <c r="R500" s="96">
        <f>'Initial Info Client Demographic'!D500</f>
        <v>0</v>
      </c>
      <c r="T500" s="33">
        <f>'Initial Info Client Demographic'!E500</f>
        <v>0</v>
      </c>
      <c r="U500" s="34">
        <f>'Initial Info Client Demographic'!F500</f>
        <v>0</v>
      </c>
      <c r="V500" s="35">
        <f>'Initial Info Client Demographic'!G500</f>
        <v>0</v>
      </c>
      <c r="W500" s="33">
        <f>'Initial Info Client Demographic'!H500</f>
        <v>0</v>
      </c>
      <c r="X500" s="34">
        <f>'Initial Info Client Demographic'!I500</f>
        <v>0</v>
      </c>
      <c r="Y500" s="35">
        <f>'Initial Info Client Demographic'!E500</f>
        <v>0</v>
      </c>
      <c r="Z500" s="35">
        <f>'Initial Info Client Demographic'!F500</f>
        <v>0</v>
      </c>
      <c r="AA500" s="35">
        <f>'Initial Info Client Demographic'!G500</f>
        <v>0</v>
      </c>
      <c r="AB500" s="35">
        <f>'Initial Info Client Demographic'!H500</f>
        <v>0</v>
      </c>
      <c r="AC500" s="35">
        <f>'Initial Info Client Demographic'!I500</f>
        <v>0</v>
      </c>
      <c r="AD500" s="35">
        <f>'Initial Info Client Demographic'!J500</f>
        <v>0</v>
      </c>
    </row>
    <row r="501" spans="1:30" ht="49.5" customHeight="1">
      <c r="A501" s="29">
        <f t="shared" si="4"/>
        <v>488</v>
      </c>
      <c r="B501" s="97">
        <f>'Initial Info Client Demographic'!B501</f>
        <v>0</v>
      </c>
      <c r="C501" s="98">
        <f>'Initial Info Client Demographic'!C501</f>
        <v>0</v>
      </c>
      <c r="D501" s="99"/>
      <c r="E501" s="100"/>
      <c r="F501" s="101"/>
      <c r="G501" s="87"/>
      <c r="H501" s="88"/>
      <c r="I501" s="102"/>
      <c r="J501" s="103"/>
      <c r="K501" s="104"/>
      <c r="L501" s="105"/>
      <c r="M501" s="93">
        <f t="shared" si="5"/>
        <v>0</v>
      </c>
      <c r="N501" s="110"/>
      <c r="O501" s="106">
        <f t="shared" si="6"/>
        <v>0</v>
      </c>
      <c r="P501" s="95"/>
      <c r="R501" s="96">
        <f>'Initial Info Client Demographic'!D501</f>
        <v>0</v>
      </c>
      <c r="T501" s="33">
        <f>'Initial Info Client Demographic'!E501</f>
        <v>0</v>
      </c>
      <c r="U501" s="34">
        <f>'Initial Info Client Demographic'!F501</f>
        <v>0</v>
      </c>
      <c r="V501" s="35">
        <f>'Initial Info Client Demographic'!G501</f>
        <v>0</v>
      </c>
      <c r="W501" s="33">
        <f>'Initial Info Client Demographic'!H501</f>
        <v>0</v>
      </c>
      <c r="X501" s="34">
        <f>'Initial Info Client Demographic'!I501</f>
        <v>0</v>
      </c>
      <c r="Y501" s="35">
        <f>'Initial Info Client Demographic'!E501</f>
        <v>0</v>
      </c>
      <c r="Z501" s="35">
        <f>'Initial Info Client Demographic'!F501</f>
        <v>0</v>
      </c>
      <c r="AA501" s="35">
        <f>'Initial Info Client Demographic'!G501</f>
        <v>0</v>
      </c>
      <c r="AB501" s="35">
        <f>'Initial Info Client Demographic'!H501</f>
        <v>0</v>
      </c>
      <c r="AC501" s="35">
        <f>'Initial Info Client Demographic'!I501</f>
        <v>0</v>
      </c>
      <c r="AD501" s="35">
        <f>'Initial Info Client Demographic'!J501</f>
        <v>0</v>
      </c>
    </row>
    <row r="502" spans="1:30" ht="49.5" customHeight="1">
      <c r="A502" s="29">
        <f t="shared" si="4"/>
        <v>489</v>
      </c>
      <c r="B502" s="82">
        <f>'Initial Info Client Demographic'!B502</f>
        <v>0</v>
      </c>
      <c r="C502" s="83">
        <f>'Initial Info Client Demographic'!C502</f>
        <v>0</v>
      </c>
      <c r="D502" s="84"/>
      <c r="E502" s="85"/>
      <c r="F502" s="86"/>
      <c r="G502" s="87"/>
      <c r="H502" s="88"/>
      <c r="I502" s="89"/>
      <c r="J502" s="90"/>
      <c r="K502" s="91"/>
      <c r="L502" s="92"/>
      <c r="M502" s="93">
        <f t="shared" si="5"/>
        <v>0</v>
      </c>
      <c r="N502" s="109"/>
      <c r="O502" s="94">
        <f t="shared" si="6"/>
        <v>0</v>
      </c>
      <c r="P502" s="95"/>
      <c r="R502" s="96">
        <f>'Initial Info Client Demographic'!D502</f>
        <v>0</v>
      </c>
      <c r="T502" s="33">
        <f>'Initial Info Client Demographic'!E502</f>
        <v>0</v>
      </c>
      <c r="U502" s="34">
        <f>'Initial Info Client Demographic'!F502</f>
        <v>0</v>
      </c>
      <c r="V502" s="35">
        <f>'Initial Info Client Demographic'!G502</f>
        <v>0</v>
      </c>
      <c r="W502" s="33">
        <f>'Initial Info Client Demographic'!H502</f>
        <v>0</v>
      </c>
      <c r="X502" s="34">
        <f>'Initial Info Client Demographic'!I502</f>
        <v>0</v>
      </c>
      <c r="Y502" s="35">
        <f>'Initial Info Client Demographic'!E502</f>
        <v>0</v>
      </c>
      <c r="Z502" s="35">
        <f>'Initial Info Client Demographic'!F502</f>
        <v>0</v>
      </c>
      <c r="AA502" s="35">
        <f>'Initial Info Client Demographic'!G502</f>
        <v>0</v>
      </c>
      <c r="AB502" s="35">
        <f>'Initial Info Client Demographic'!H502</f>
        <v>0</v>
      </c>
      <c r="AC502" s="35">
        <f>'Initial Info Client Demographic'!I502</f>
        <v>0</v>
      </c>
      <c r="AD502" s="35">
        <f>'Initial Info Client Demographic'!J502</f>
        <v>0</v>
      </c>
    </row>
    <row r="503" spans="1:30" ht="49.5" customHeight="1">
      <c r="A503" s="29">
        <f t="shared" si="4"/>
        <v>490</v>
      </c>
      <c r="B503" s="97">
        <f>'Initial Info Client Demographic'!B503</f>
        <v>0</v>
      </c>
      <c r="C503" s="98">
        <f>'Initial Info Client Demographic'!C503</f>
        <v>0</v>
      </c>
      <c r="D503" s="99"/>
      <c r="E503" s="100"/>
      <c r="F503" s="101"/>
      <c r="G503" s="87"/>
      <c r="H503" s="88"/>
      <c r="I503" s="102"/>
      <c r="J503" s="103"/>
      <c r="K503" s="104"/>
      <c r="L503" s="105"/>
      <c r="M503" s="93">
        <f t="shared" si="5"/>
        <v>0</v>
      </c>
      <c r="N503" s="110"/>
      <c r="O503" s="106">
        <f t="shared" si="6"/>
        <v>0</v>
      </c>
      <c r="P503" s="95"/>
      <c r="R503" s="96">
        <f>'Initial Info Client Demographic'!D503</f>
        <v>0</v>
      </c>
      <c r="T503" s="33">
        <f>'Initial Info Client Demographic'!E503</f>
        <v>0</v>
      </c>
      <c r="U503" s="34">
        <f>'Initial Info Client Demographic'!F503</f>
        <v>0</v>
      </c>
      <c r="V503" s="35">
        <f>'Initial Info Client Demographic'!G503</f>
        <v>0</v>
      </c>
      <c r="W503" s="33">
        <f>'Initial Info Client Demographic'!H503</f>
        <v>0</v>
      </c>
      <c r="X503" s="34">
        <f>'Initial Info Client Demographic'!I503</f>
        <v>0</v>
      </c>
      <c r="Y503" s="35">
        <f>'Initial Info Client Demographic'!E503</f>
        <v>0</v>
      </c>
      <c r="Z503" s="35">
        <f>'Initial Info Client Demographic'!F503</f>
        <v>0</v>
      </c>
      <c r="AA503" s="35">
        <f>'Initial Info Client Demographic'!G503</f>
        <v>0</v>
      </c>
      <c r="AB503" s="35">
        <f>'Initial Info Client Demographic'!H503</f>
        <v>0</v>
      </c>
      <c r="AC503" s="35">
        <f>'Initial Info Client Demographic'!I503</f>
        <v>0</v>
      </c>
      <c r="AD503" s="35">
        <f>'Initial Info Client Demographic'!J503</f>
        <v>0</v>
      </c>
    </row>
    <row r="504" spans="1:30" ht="49.5" customHeight="1">
      <c r="A504" s="29">
        <f t="shared" si="4"/>
        <v>491</v>
      </c>
      <c r="B504" s="82">
        <f>'Initial Info Client Demographic'!B504</f>
        <v>0</v>
      </c>
      <c r="C504" s="83">
        <f>'Initial Info Client Demographic'!C504</f>
        <v>0</v>
      </c>
      <c r="D504" s="84"/>
      <c r="E504" s="85"/>
      <c r="F504" s="86"/>
      <c r="G504" s="87"/>
      <c r="H504" s="88"/>
      <c r="I504" s="89"/>
      <c r="J504" s="90"/>
      <c r="K504" s="91"/>
      <c r="L504" s="92"/>
      <c r="M504" s="93">
        <f t="shared" si="5"/>
        <v>0</v>
      </c>
      <c r="N504" s="109"/>
      <c r="O504" s="94">
        <f t="shared" si="6"/>
        <v>0</v>
      </c>
      <c r="P504" s="95"/>
      <c r="R504" s="96">
        <f>'Initial Info Client Demographic'!D504</f>
        <v>0</v>
      </c>
      <c r="T504" s="33">
        <f>'Initial Info Client Demographic'!E504</f>
        <v>0</v>
      </c>
      <c r="U504" s="34">
        <f>'Initial Info Client Demographic'!F504</f>
        <v>0</v>
      </c>
      <c r="V504" s="35">
        <f>'Initial Info Client Demographic'!G504</f>
        <v>0</v>
      </c>
      <c r="W504" s="33">
        <f>'Initial Info Client Demographic'!H504</f>
        <v>0</v>
      </c>
      <c r="X504" s="34">
        <f>'Initial Info Client Demographic'!I504</f>
        <v>0</v>
      </c>
      <c r="Y504" s="35">
        <f>'Initial Info Client Demographic'!E504</f>
        <v>0</v>
      </c>
      <c r="Z504" s="35">
        <f>'Initial Info Client Demographic'!F504</f>
        <v>0</v>
      </c>
      <c r="AA504" s="35">
        <f>'Initial Info Client Demographic'!G504</f>
        <v>0</v>
      </c>
      <c r="AB504" s="35">
        <f>'Initial Info Client Demographic'!H504</f>
        <v>0</v>
      </c>
      <c r="AC504" s="35">
        <f>'Initial Info Client Demographic'!I504</f>
        <v>0</v>
      </c>
      <c r="AD504" s="35">
        <f>'Initial Info Client Demographic'!J504</f>
        <v>0</v>
      </c>
    </row>
    <row r="505" spans="1:30" ht="49.5" customHeight="1">
      <c r="A505" s="29">
        <f t="shared" si="4"/>
        <v>492</v>
      </c>
      <c r="B505" s="97">
        <f>'Initial Info Client Demographic'!B505</f>
        <v>0</v>
      </c>
      <c r="C505" s="98">
        <f>'Initial Info Client Demographic'!C505</f>
        <v>0</v>
      </c>
      <c r="D505" s="99"/>
      <c r="E505" s="100"/>
      <c r="F505" s="101"/>
      <c r="G505" s="87"/>
      <c r="H505" s="88"/>
      <c r="I505" s="102"/>
      <c r="J505" s="103"/>
      <c r="K505" s="104"/>
      <c r="L505" s="105"/>
      <c r="M505" s="93">
        <f t="shared" si="5"/>
        <v>0</v>
      </c>
      <c r="N505" s="110"/>
      <c r="O505" s="106">
        <f t="shared" si="6"/>
        <v>0</v>
      </c>
      <c r="P505" s="95"/>
      <c r="R505" s="96">
        <f>'Initial Info Client Demographic'!D505</f>
        <v>0</v>
      </c>
      <c r="T505" s="33">
        <f>'Initial Info Client Demographic'!E505</f>
        <v>0</v>
      </c>
      <c r="U505" s="34">
        <f>'Initial Info Client Demographic'!F505</f>
        <v>0</v>
      </c>
      <c r="V505" s="35">
        <f>'Initial Info Client Demographic'!G505</f>
        <v>0</v>
      </c>
      <c r="W505" s="33">
        <f>'Initial Info Client Demographic'!H505</f>
        <v>0</v>
      </c>
      <c r="X505" s="34">
        <f>'Initial Info Client Demographic'!I505</f>
        <v>0</v>
      </c>
      <c r="Y505" s="35">
        <f>'Initial Info Client Demographic'!E505</f>
        <v>0</v>
      </c>
      <c r="Z505" s="35">
        <f>'Initial Info Client Demographic'!F505</f>
        <v>0</v>
      </c>
      <c r="AA505" s="35">
        <f>'Initial Info Client Demographic'!G505</f>
        <v>0</v>
      </c>
      <c r="AB505" s="35">
        <f>'Initial Info Client Demographic'!H505</f>
        <v>0</v>
      </c>
      <c r="AC505" s="35">
        <f>'Initial Info Client Demographic'!I505</f>
        <v>0</v>
      </c>
      <c r="AD505" s="35">
        <f>'Initial Info Client Demographic'!J505</f>
        <v>0</v>
      </c>
    </row>
    <row r="506" spans="1:30" ht="49.5" customHeight="1">
      <c r="A506" s="29">
        <f t="shared" si="4"/>
        <v>493</v>
      </c>
      <c r="B506" s="82">
        <f>'Initial Info Client Demographic'!B506</f>
        <v>0</v>
      </c>
      <c r="C506" s="83">
        <f>'Initial Info Client Demographic'!C506</f>
        <v>0</v>
      </c>
      <c r="D506" s="84"/>
      <c r="E506" s="85"/>
      <c r="F506" s="86"/>
      <c r="G506" s="87"/>
      <c r="H506" s="88"/>
      <c r="I506" s="89"/>
      <c r="J506" s="90"/>
      <c r="K506" s="91"/>
      <c r="L506" s="92"/>
      <c r="M506" s="93">
        <f t="shared" si="5"/>
        <v>0</v>
      </c>
      <c r="N506" s="109"/>
      <c r="O506" s="94">
        <f t="shared" si="6"/>
        <v>0</v>
      </c>
      <c r="P506" s="95"/>
      <c r="R506" s="96">
        <f>'Initial Info Client Demographic'!D506</f>
        <v>0</v>
      </c>
      <c r="T506" s="33">
        <f>'Initial Info Client Demographic'!E506</f>
        <v>0</v>
      </c>
      <c r="U506" s="34">
        <f>'Initial Info Client Demographic'!F506</f>
        <v>0</v>
      </c>
      <c r="V506" s="35">
        <f>'Initial Info Client Demographic'!G506</f>
        <v>0</v>
      </c>
      <c r="W506" s="33">
        <f>'Initial Info Client Demographic'!H506</f>
        <v>0</v>
      </c>
      <c r="X506" s="34">
        <f>'Initial Info Client Demographic'!I506</f>
        <v>0</v>
      </c>
      <c r="Y506" s="35">
        <f>'Initial Info Client Demographic'!E506</f>
        <v>0</v>
      </c>
      <c r="Z506" s="35">
        <f>'Initial Info Client Demographic'!F506</f>
        <v>0</v>
      </c>
      <c r="AA506" s="35">
        <f>'Initial Info Client Demographic'!G506</f>
        <v>0</v>
      </c>
      <c r="AB506" s="35">
        <f>'Initial Info Client Demographic'!H506</f>
        <v>0</v>
      </c>
      <c r="AC506" s="35">
        <f>'Initial Info Client Demographic'!I506</f>
        <v>0</v>
      </c>
      <c r="AD506" s="35">
        <f>'Initial Info Client Demographic'!J506</f>
        <v>0</v>
      </c>
    </row>
    <row r="507" spans="1:30" ht="49.5" customHeight="1">
      <c r="A507" s="29">
        <f t="shared" si="4"/>
        <v>494</v>
      </c>
      <c r="B507" s="97">
        <f>'Initial Info Client Demographic'!B507</f>
        <v>0</v>
      </c>
      <c r="C507" s="98">
        <f>'Initial Info Client Demographic'!C507</f>
        <v>0</v>
      </c>
      <c r="D507" s="99"/>
      <c r="E507" s="100"/>
      <c r="F507" s="101"/>
      <c r="G507" s="87"/>
      <c r="H507" s="88"/>
      <c r="I507" s="102"/>
      <c r="J507" s="103"/>
      <c r="K507" s="104"/>
      <c r="L507" s="105"/>
      <c r="M507" s="93">
        <f t="shared" si="5"/>
        <v>0</v>
      </c>
      <c r="N507" s="110"/>
      <c r="O507" s="106">
        <f t="shared" si="6"/>
        <v>0</v>
      </c>
      <c r="P507" s="95"/>
      <c r="R507" s="96">
        <f>'Initial Info Client Demographic'!D507</f>
        <v>0</v>
      </c>
      <c r="T507" s="33">
        <f>'Initial Info Client Demographic'!E507</f>
        <v>0</v>
      </c>
      <c r="U507" s="34">
        <f>'Initial Info Client Demographic'!F507</f>
        <v>0</v>
      </c>
      <c r="V507" s="35">
        <f>'Initial Info Client Demographic'!G507</f>
        <v>0</v>
      </c>
      <c r="W507" s="33">
        <f>'Initial Info Client Demographic'!H507</f>
        <v>0</v>
      </c>
      <c r="X507" s="34">
        <f>'Initial Info Client Demographic'!I507</f>
        <v>0</v>
      </c>
      <c r="Y507" s="35">
        <f>'Initial Info Client Demographic'!E507</f>
        <v>0</v>
      </c>
      <c r="Z507" s="35">
        <f>'Initial Info Client Demographic'!F507</f>
        <v>0</v>
      </c>
      <c r="AA507" s="35">
        <f>'Initial Info Client Demographic'!G507</f>
        <v>0</v>
      </c>
      <c r="AB507" s="35">
        <f>'Initial Info Client Demographic'!H507</f>
        <v>0</v>
      </c>
      <c r="AC507" s="35">
        <f>'Initial Info Client Demographic'!I507</f>
        <v>0</v>
      </c>
      <c r="AD507" s="35">
        <f>'Initial Info Client Demographic'!J507</f>
        <v>0</v>
      </c>
    </row>
    <row r="508" spans="1:30" ht="49.5" customHeight="1">
      <c r="A508" s="29">
        <f t="shared" si="4"/>
        <v>495</v>
      </c>
      <c r="B508" s="82">
        <f>'Initial Info Client Demographic'!B508</f>
        <v>0</v>
      </c>
      <c r="C508" s="83">
        <f>'Initial Info Client Demographic'!C508</f>
        <v>0</v>
      </c>
      <c r="D508" s="84"/>
      <c r="E508" s="85"/>
      <c r="F508" s="86"/>
      <c r="G508" s="87"/>
      <c r="H508" s="88"/>
      <c r="I508" s="89"/>
      <c r="J508" s="90"/>
      <c r="K508" s="91"/>
      <c r="L508" s="92"/>
      <c r="M508" s="93">
        <f t="shared" si="5"/>
        <v>0</v>
      </c>
      <c r="N508" s="109"/>
      <c r="O508" s="94">
        <f t="shared" si="6"/>
        <v>0</v>
      </c>
      <c r="P508" s="95"/>
      <c r="R508" s="96">
        <f>'Initial Info Client Demographic'!D508</f>
        <v>0</v>
      </c>
      <c r="T508" s="33">
        <f>'Initial Info Client Demographic'!E508</f>
        <v>0</v>
      </c>
      <c r="U508" s="34">
        <f>'Initial Info Client Demographic'!F508</f>
        <v>0</v>
      </c>
      <c r="V508" s="35">
        <f>'Initial Info Client Demographic'!G508</f>
        <v>0</v>
      </c>
      <c r="W508" s="33">
        <f>'Initial Info Client Demographic'!H508</f>
        <v>0</v>
      </c>
      <c r="X508" s="34">
        <f>'Initial Info Client Demographic'!I508</f>
        <v>0</v>
      </c>
      <c r="Y508" s="35">
        <f>'Initial Info Client Demographic'!E508</f>
        <v>0</v>
      </c>
      <c r="Z508" s="35">
        <f>'Initial Info Client Demographic'!F508</f>
        <v>0</v>
      </c>
      <c r="AA508" s="35">
        <f>'Initial Info Client Demographic'!G508</f>
        <v>0</v>
      </c>
      <c r="AB508" s="35">
        <f>'Initial Info Client Demographic'!H508</f>
        <v>0</v>
      </c>
      <c r="AC508" s="35">
        <f>'Initial Info Client Demographic'!I508</f>
        <v>0</v>
      </c>
      <c r="AD508" s="35">
        <f>'Initial Info Client Demographic'!J508</f>
        <v>0</v>
      </c>
    </row>
    <row r="509" spans="1:30" ht="49.5" customHeight="1">
      <c r="A509" s="29">
        <f t="shared" si="4"/>
        <v>496</v>
      </c>
      <c r="B509" s="97">
        <f>'Initial Info Client Demographic'!B509</f>
        <v>0</v>
      </c>
      <c r="C509" s="98">
        <f>'Initial Info Client Demographic'!C509</f>
        <v>0</v>
      </c>
      <c r="D509" s="99"/>
      <c r="E509" s="100"/>
      <c r="F509" s="101"/>
      <c r="G509" s="87"/>
      <c r="H509" s="88"/>
      <c r="I509" s="102"/>
      <c r="J509" s="103"/>
      <c r="K509" s="104"/>
      <c r="L509" s="105"/>
      <c r="M509" s="93">
        <f t="shared" si="5"/>
        <v>0</v>
      </c>
      <c r="N509" s="110"/>
      <c r="O509" s="106">
        <f t="shared" si="6"/>
        <v>0</v>
      </c>
      <c r="P509" s="95"/>
      <c r="R509" s="96">
        <f>'Initial Info Client Demographic'!D509</f>
        <v>0</v>
      </c>
      <c r="T509" s="33">
        <f>'Initial Info Client Demographic'!E509</f>
        <v>0</v>
      </c>
      <c r="U509" s="34">
        <f>'Initial Info Client Demographic'!F509</f>
        <v>0</v>
      </c>
      <c r="V509" s="35">
        <f>'Initial Info Client Demographic'!G509</f>
        <v>0</v>
      </c>
      <c r="W509" s="33">
        <f>'Initial Info Client Demographic'!H509</f>
        <v>0</v>
      </c>
      <c r="X509" s="34">
        <f>'Initial Info Client Demographic'!I509</f>
        <v>0</v>
      </c>
      <c r="Y509" s="35">
        <f>'Initial Info Client Demographic'!E509</f>
        <v>0</v>
      </c>
      <c r="Z509" s="35">
        <f>'Initial Info Client Demographic'!F509</f>
        <v>0</v>
      </c>
      <c r="AA509" s="35">
        <f>'Initial Info Client Demographic'!G509</f>
        <v>0</v>
      </c>
      <c r="AB509" s="35">
        <f>'Initial Info Client Demographic'!H509</f>
        <v>0</v>
      </c>
      <c r="AC509" s="35">
        <f>'Initial Info Client Demographic'!I509</f>
        <v>0</v>
      </c>
      <c r="AD509" s="35">
        <f>'Initial Info Client Demographic'!J509</f>
        <v>0</v>
      </c>
    </row>
    <row r="510" spans="1:30" ht="49.5" customHeight="1">
      <c r="A510" s="29">
        <f t="shared" si="4"/>
        <v>497</v>
      </c>
      <c r="B510" s="82">
        <f>'Initial Info Client Demographic'!B510</f>
        <v>0</v>
      </c>
      <c r="C510" s="83">
        <f>'Initial Info Client Demographic'!C510</f>
        <v>0</v>
      </c>
      <c r="D510" s="84"/>
      <c r="E510" s="85"/>
      <c r="F510" s="86"/>
      <c r="G510" s="87"/>
      <c r="H510" s="88"/>
      <c r="I510" s="89"/>
      <c r="J510" s="90"/>
      <c r="K510" s="91"/>
      <c r="L510" s="92"/>
      <c r="M510" s="93">
        <f t="shared" si="5"/>
        <v>0</v>
      </c>
      <c r="N510" s="109"/>
      <c r="O510" s="94">
        <f t="shared" si="6"/>
        <v>0</v>
      </c>
      <c r="P510" s="95"/>
      <c r="R510" s="96">
        <f>'Initial Info Client Demographic'!D510</f>
        <v>0</v>
      </c>
      <c r="T510" s="33">
        <f>'Initial Info Client Demographic'!E510</f>
        <v>0</v>
      </c>
      <c r="U510" s="34">
        <f>'Initial Info Client Demographic'!F510</f>
        <v>0</v>
      </c>
      <c r="V510" s="35">
        <f>'Initial Info Client Demographic'!G510</f>
        <v>0</v>
      </c>
      <c r="W510" s="33">
        <f>'Initial Info Client Demographic'!H510</f>
        <v>0</v>
      </c>
      <c r="X510" s="34">
        <f>'Initial Info Client Demographic'!I510</f>
        <v>0</v>
      </c>
      <c r="Y510" s="35">
        <f>'Initial Info Client Demographic'!E510</f>
        <v>0</v>
      </c>
      <c r="Z510" s="35">
        <f>'Initial Info Client Demographic'!F510</f>
        <v>0</v>
      </c>
      <c r="AA510" s="35">
        <f>'Initial Info Client Demographic'!G510</f>
        <v>0</v>
      </c>
      <c r="AB510" s="35">
        <f>'Initial Info Client Demographic'!H510</f>
        <v>0</v>
      </c>
      <c r="AC510" s="35">
        <f>'Initial Info Client Demographic'!I510</f>
        <v>0</v>
      </c>
      <c r="AD510" s="35">
        <f>'Initial Info Client Demographic'!J510</f>
        <v>0</v>
      </c>
    </row>
    <row r="511" spans="1:30" ht="49.5" customHeight="1">
      <c r="A511" s="29">
        <f t="shared" si="4"/>
        <v>498</v>
      </c>
      <c r="B511" s="97">
        <f>'Initial Info Client Demographic'!B511</f>
        <v>0</v>
      </c>
      <c r="C511" s="98">
        <f>'Initial Info Client Demographic'!C511</f>
        <v>0</v>
      </c>
      <c r="D511" s="99"/>
      <c r="E511" s="100"/>
      <c r="F511" s="101"/>
      <c r="G511" s="87"/>
      <c r="H511" s="88"/>
      <c r="I511" s="102"/>
      <c r="J511" s="103"/>
      <c r="K511" s="104"/>
      <c r="L511" s="105"/>
      <c r="M511" s="93">
        <f t="shared" si="5"/>
        <v>0</v>
      </c>
      <c r="N511" s="110"/>
      <c r="O511" s="106">
        <f t="shared" si="6"/>
        <v>0</v>
      </c>
      <c r="P511" s="95"/>
      <c r="R511" s="96">
        <f>'Initial Info Client Demographic'!D511</f>
        <v>0</v>
      </c>
      <c r="T511" s="33">
        <f>'Initial Info Client Demographic'!E511</f>
        <v>0</v>
      </c>
      <c r="U511" s="34">
        <f>'Initial Info Client Demographic'!F511</f>
        <v>0</v>
      </c>
      <c r="V511" s="35">
        <f>'Initial Info Client Demographic'!G511</f>
        <v>0</v>
      </c>
      <c r="W511" s="33">
        <f>'Initial Info Client Demographic'!H511</f>
        <v>0</v>
      </c>
      <c r="X511" s="34">
        <f>'Initial Info Client Demographic'!I511</f>
        <v>0</v>
      </c>
      <c r="Y511" s="35">
        <f>'Initial Info Client Demographic'!E511</f>
        <v>0</v>
      </c>
      <c r="Z511" s="35">
        <f>'Initial Info Client Demographic'!F511</f>
        <v>0</v>
      </c>
      <c r="AA511" s="35">
        <f>'Initial Info Client Demographic'!G511</f>
        <v>0</v>
      </c>
      <c r="AB511" s="35">
        <f>'Initial Info Client Demographic'!H511</f>
        <v>0</v>
      </c>
      <c r="AC511" s="35">
        <f>'Initial Info Client Demographic'!I511</f>
        <v>0</v>
      </c>
      <c r="AD511" s="35">
        <f>'Initial Info Client Demographic'!J511</f>
        <v>0</v>
      </c>
    </row>
    <row r="512" spans="1:30" ht="49.5" customHeight="1">
      <c r="A512" s="29">
        <f t="shared" si="4"/>
        <v>499</v>
      </c>
      <c r="B512" s="82">
        <f>'Initial Info Client Demographic'!B512</f>
        <v>0</v>
      </c>
      <c r="C512" s="83">
        <f>'Initial Info Client Demographic'!C512</f>
        <v>0</v>
      </c>
      <c r="D512" s="84"/>
      <c r="E512" s="85"/>
      <c r="F512" s="86"/>
      <c r="G512" s="87"/>
      <c r="H512" s="88"/>
      <c r="I512" s="89"/>
      <c r="J512" s="90"/>
      <c r="K512" s="91"/>
      <c r="L512" s="92"/>
      <c r="M512" s="93">
        <f t="shared" si="5"/>
        <v>0</v>
      </c>
      <c r="N512" s="109"/>
      <c r="O512" s="94">
        <f t="shared" si="6"/>
        <v>0</v>
      </c>
      <c r="P512" s="95"/>
      <c r="R512" s="96">
        <f>'Initial Info Client Demographic'!D512</f>
        <v>0</v>
      </c>
      <c r="T512" s="33">
        <f>'Initial Info Client Demographic'!E512</f>
        <v>0</v>
      </c>
      <c r="U512" s="34">
        <f>'Initial Info Client Demographic'!F512</f>
        <v>0</v>
      </c>
      <c r="V512" s="35">
        <f>'Initial Info Client Demographic'!G512</f>
        <v>0</v>
      </c>
      <c r="W512" s="33">
        <f>'Initial Info Client Demographic'!H512</f>
        <v>0</v>
      </c>
      <c r="X512" s="34">
        <f>'Initial Info Client Demographic'!I512</f>
        <v>0</v>
      </c>
      <c r="Y512" s="35">
        <f>'Initial Info Client Demographic'!E512</f>
        <v>0</v>
      </c>
      <c r="Z512" s="35">
        <f>'Initial Info Client Demographic'!F512</f>
        <v>0</v>
      </c>
      <c r="AA512" s="35">
        <f>'Initial Info Client Demographic'!G512</f>
        <v>0</v>
      </c>
      <c r="AB512" s="35">
        <f>'Initial Info Client Demographic'!H512</f>
        <v>0</v>
      </c>
      <c r="AC512" s="35">
        <f>'Initial Info Client Demographic'!I512</f>
        <v>0</v>
      </c>
      <c r="AD512" s="35">
        <f>'Initial Info Client Demographic'!J512</f>
        <v>0</v>
      </c>
    </row>
    <row r="513" spans="1:30" ht="49.5" customHeight="1">
      <c r="A513" s="29">
        <f t="shared" si="4"/>
        <v>500</v>
      </c>
      <c r="B513" s="97">
        <f>'Initial Info Client Demographic'!B513</f>
        <v>0</v>
      </c>
      <c r="C513" s="98">
        <f>'Initial Info Client Demographic'!C513</f>
        <v>0</v>
      </c>
      <c r="D513" s="99"/>
      <c r="E513" s="100"/>
      <c r="F513" s="101"/>
      <c r="G513" s="87"/>
      <c r="H513" s="88"/>
      <c r="I513" s="102"/>
      <c r="J513" s="103"/>
      <c r="K513" s="104"/>
      <c r="L513" s="105"/>
      <c r="M513" s="93">
        <f t="shared" si="5"/>
        <v>0</v>
      </c>
      <c r="N513" s="110"/>
      <c r="O513" s="106">
        <f t="shared" si="6"/>
        <v>0</v>
      </c>
      <c r="P513" s="95"/>
      <c r="R513" s="96">
        <f>'Initial Info Client Demographic'!D513</f>
        <v>0</v>
      </c>
      <c r="T513" s="33">
        <f>'Initial Info Client Demographic'!E513</f>
        <v>0</v>
      </c>
      <c r="U513" s="34">
        <f>'Initial Info Client Demographic'!F513</f>
        <v>0</v>
      </c>
      <c r="V513" s="35">
        <f>'Initial Info Client Demographic'!G513</f>
        <v>0</v>
      </c>
      <c r="W513" s="33">
        <f>'Initial Info Client Demographic'!H513</f>
        <v>0</v>
      </c>
      <c r="X513" s="34">
        <f>'Initial Info Client Demographic'!I513</f>
        <v>0</v>
      </c>
      <c r="Y513" s="35">
        <f>'Initial Info Client Demographic'!E513</f>
        <v>0</v>
      </c>
      <c r="Z513" s="35">
        <f>'Initial Info Client Demographic'!F513</f>
        <v>0</v>
      </c>
      <c r="AA513" s="35">
        <f>'Initial Info Client Demographic'!G513</f>
        <v>0</v>
      </c>
      <c r="AB513" s="35">
        <f>'Initial Info Client Demographic'!H513</f>
        <v>0</v>
      </c>
      <c r="AC513" s="35">
        <f>'Initial Info Client Demographic'!I513</f>
        <v>0</v>
      </c>
      <c r="AD513" s="35">
        <f>'Initial Info Client Demographic'!J513</f>
        <v>0</v>
      </c>
    </row>
    <row r="514" spans="1:30" ht="49.5" customHeight="1">
      <c r="A514" s="29">
        <f t="shared" si="4"/>
        <v>501</v>
      </c>
      <c r="B514" s="82">
        <f>'Initial Info Client Demographic'!B514</f>
        <v>0</v>
      </c>
      <c r="C514" s="83">
        <f>'Initial Info Client Demographic'!C514</f>
        <v>0</v>
      </c>
      <c r="D514" s="84"/>
      <c r="E514" s="85"/>
      <c r="F514" s="86"/>
      <c r="G514" s="87"/>
      <c r="H514" s="88"/>
      <c r="I514" s="89"/>
      <c r="J514" s="90"/>
      <c r="K514" s="91"/>
      <c r="L514" s="92"/>
      <c r="M514" s="93">
        <f t="shared" si="5"/>
        <v>0</v>
      </c>
      <c r="N514" s="109"/>
      <c r="O514" s="94">
        <f t="shared" si="6"/>
        <v>0</v>
      </c>
      <c r="P514" s="95"/>
      <c r="R514" s="96">
        <f>'Initial Info Client Demographic'!D514</f>
        <v>0</v>
      </c>
      <c r="T514" s="33">
        <f>'Initial Info Client Demographic'!E514</f>
        <v>0</v>
      </c>
      <c r="U514" s="34">
        <f>'Initial Info Client Demographic'!F514</f>
        <v>0</v>
      </c>
      <c r="V514" s="35">
        <f>'Initial Info Client Demographic'!G514</f>
        <v>0</v>
      </c>
      <c r="W514" s="33">
        <f>'Initial Info Client Demographic'!H514</f>
        <v>0</v>
      </c>
      <c r="X514" s="34">
        <f>'Initial Info Client Demographic'!I514</f>
        <v>0</v>
      </c>
      <c r="Y514" s="35">
        <f>'Initial Info Client Demographic'!E514</f>
        <v>0</v>
      </c>
      <c r="Z514" s="35">
        <f>'Initial Info Client Demographic'!F514</f>
        <v>0</v>
      </c>
      <c r="AA514" s="35">
        <f>'Initial Info Client Demographic'!G514</f>
        <v>0</v>
      </c>
      <c r="AB514" s="35">
        <f>'Initial Info Client Demographic'!H514</f>
        <v>0</v>
      </c>
      <c r="AC514" s="35">
        <f>'Initial Info Client Demographic'!I514</f>
        <v>0</v>
      </c>
      <c r="AD514" s="35">
        <f>'Initial Info Client Demographic'!J514</f>
        <v>0</v>
      </c>
    </row>
    <row r="515" spans="1:30" ht="49.5" customHeight="1">
      <c r="A515" s="29">
        <f t="shared" si="4"/>
        <v>502</v>
      </c>
      <c r="B515" s="97">
        <f>'Initial Info Client Demographic'!B515</f>
        <v>0</v>
      </c>
      <c r="C515" s="98">
        <f>'Initial Info Client Demographic'!C515</f>
        <v>0</v>
      </c>
      <c r="D515" s="99"/>
      <c r="E515" s="100"/>
      <c r="F515" s="101"/>
      <c r="G515" s="87"/>
      <c r="H515" s="88"/>
      <c r="I515" s="102"/>
      <c r="J515" s="103"/>
      <c r="K515" s="104"/>
      <c r="L515" s="105"/>
      <c r="M515" s="93">
        <f t="shared" si="5"/>
        <v>0</v>
      </c>
      <c r="N515" s="110"/>
      <c r="O515" s="106">
        <f t="shared" si="6"/>
        <v>0</v>
      </c>
      <c r="P515" s="95"/>
      <c r="R515" s="96">
        <f>'Initial Info Client Demographic'!D515</f>
        <v>0</v>
      </c>
      <c r="T515" s="33">
        <f>'Initial Info Client Demographic'!E515</f>
        <v>0</v>
      </c>
      <c r="U515" s="34">
        <f>'Initial Info Client Demographic'!F515</f>
        <v>0</v>
      </c>
      <c r="V515" s="35">
        <f>'Initial Info Client Demographic'!G515</f>
        <v>0</v>
      </c>
      <c r="W515" s="33">
        <f>'Initial Info Client Demographic'!H515</f>
        <v>0</v>
      </c>
      <c r="X515" s="34">
        <f>'Initial Info Client Demographic'!I515</f>
        <v>0</v>
      </c>
      <c r="Y515" s="35">
        <f>'Initial Info Client Demographic'!E515</f>
        <v>0</v>
      </c>
      <c r="Z515" s="35">
        <f>'Initial Info Client Demographic'!F515</f>
        <v>0</v>
      </c>
      <c r="AA515" s="35">
        <f>'Initial Info Client Demographic'!G515</f>
        <v>0</v>
      </c>
      <c r="AB515" s="35">
        <f>'Initial Info Client Demographic'!H515</f>
        <v>0</v>
      </c>
      <c r="AC515" s="35">
        <f>'Initial Info Client Demographic'!I515</f>
        <v>0</v>
      </c>
      <c r="AD515" s="35">
        <f>'Initial Info Client Demographic'!J515</f>
        <v>0</v>
      </c>
    </row>
    <row r="516" spans="1:30" ht="49.5" customHeight="1">
      <c r="A516" s="29">
        <f t="shared" si="4"/>
        <v>503</v>
      </c>
      <c r="B516" s="82">
        <f>'Initial Info Client Demographic'!B516</f>
        <v>0</v>
      </c>
      <c r="C516" s="83">
        <f>'Initial Info Client Demographic'!C516</f>
        <v>0</v>
      </c>
      <c r="D516" s="84"/>
      <c r="E516" s="85"/>
      <c r="F516" s="86"/>
      <c r="G516" s="87"/>
      <c r="H516" s="88"/>
      <c r="I516" s="89"/>
      <c r="J516" s="90"/>
      <c r="K516" s="91"/>
      <c r="L516" s="92"/>
      <c r="M516" s="93">
        <f t="shared" si="5"/>
        <v>0</v>
      </c>
      <c r="N516" s="109"/>
      <c r="O516" s="94">
        <f t="shared" si="6"/>
        <v>0</v>
      </c>
      <c r="P516" s="95"/>
      <c r="R516" s="96">
        <f>'Initial Info Client Demographic'!D516</f>
        <v>0</v>
      </c>
      <c r="T516" s="33">
        <f>'Initial Info Client Demographic'!E516</f>
        <v>0</v>
      </c>
      <c r="U516" s="34">
        <f>'Initial Info Client Demographic'!F516</f>
        <v>0</v>
      </c>
      <c r="V516" s="35">
        <f>'Initial Info Client Demographic'!G516</f>
        <v>0</v>
      </c>
      <c r="W516" s="33">
        <f>'Initial Info Client Demographic'!H516</f>
        <v>0</v>
      </c>
      <c r="X516" s="34">
        <f>'Initial Info Client Demographic'!I516</f>
        <v>0</v>
      </c>
      <c r="Y516" s="35">
        <f>'Initial Info Client Demographic'!E516</f>
        <v>0</v>
      </c>
      <c r="Z516" s="35">
        <f>'Initial Info Client Demographic'!F516</f>
        <v>0</v>
      </c>
      <c r="AA516" s="35">
        <f>'Initial Info Client Demographic'!G516</f>
        <v>0</v>
      </c>
      <c r="AB516" s="35">
        <f>'Initial Info Client Demographic'!H516</f>
        <v>0</v>
      </c>
      <c r="AC516" s="35">
        <f>'Initial Info Client Demographic'!I516</f>
        <v>0</v>
      </c>
      <c r="AD516" s="35">
        <f>'Initial Info Client Demographic'!J516</f>
        <v>0</v>
      </c>
    </row>
    <row r="517" spans="1:30" ht="49.5" customHeight="1">
      <c r="A517" s="29">
        <f t="shared" si="4"/>
        <v>504</v>
      </c>
      <c r="B517" s="97">
        <f>'Initial Info Client Demographic'!B517</f>
        <v>0</v>
      </c>
      <c r="C517" s="98">
        <f>'Initial Info Client Demographic'!C517</f>
        <v>0</v>
      </c>
      <c r="D517" s="99"/>
      <c r="E517" s="100"/>
      <c r="F517" s="101"/>
      <c r="G517" s="87"/>
      <c r="H517" s="88"/>
      <c r="I517" s="102"/>
      <c r="J517" s="103"/>
      <c r="K517" s="104"/>
      <c r="L517" s="105"/>
      <c r="M517" s="93">
        <f t="shared" si="5"/>
        <v>0</v>
      </c>
      <c r="N517" s="110"/>
      <c r="O517" s="106">
        <f t="shared" si="6"/>
        <v>0</v>
      </c>
      <c r="P517" s="95"/>
      <c r="R517" s="96">
        <f>'Initial Info Client Demographic'!D517</f>
        <v>0</v>
      </c>
      <c r="T517" s="33">
        <f>'Initial Info Client Demographic'!E517</f>
        <v>0</v>
      </c>
      <c r="U517" s="34">
        <f>'Initial Info Client Demographic'!F517</f>
        <v>0</v>
      </c>
      <c r="V517" s="35">
        <f>'Initial Info Client Demographic'!G517</f>
        <v>0</v>
      </c>
      <c r="W517" s="33">
        <f>'Initial Info Client Demographic'!H517</f>
        <v>0</v>
      </c>
      <c r="X517" s="34">
        <f>'Initial Info Client Demographic'!I517</f>
        <v>0</v>
      </c>
      <c r="Y517" s="35">
        <f>'Initial Info Client Demographic'!E517</f>
        <v>0</v>
      </c>
      <c r="Z517" s="35">
        <f>'Initial Info Client Demographic'!F517</f>
        <v>0</v>
      </c>
      <c r="AA517" s="35">
        <f>'Initial Info Client Demographic'!G517</f>
        <v>0</v>
      </c>
      <c r="AB517" s="35">
        <f>'Initial Info Client Demographic'!H517</f>
        <v>0</v>
      </c>
      <c r="AC517" s="35">
        <f>'Initial Info Client Demographic'!I517</f>
        <v>0</v>
      </c>
      <c r="AD517" s="35">
        <f>'Initial Info Client Demographic'!J517</f>
        <v>0</v>
      </c>
    </row>
    <row r="518" spans="1:30" ht="49.5" customHeight="1">
      <c r="A518" s="29">
        <f t="shared" si="4"/>
        <v>505</v>
      </c>
      <c r="B518" s="82">
        <f>'Initial Info Client Demographic'!B518</f>
        <v>0</v>
      </c>
      <c r="C518" s="83">
        <f>'Initial Info Client Demographic'!C518</f>
        <v>0</v>
      </c>
      <c r="D518" s="84"/>
      <c r="E518" s="85"/>
      <c r="F518" s="86"/>
      <c r="G518" s="87"/>
      <c r="H518" s="88"/>
      <c r="I518" s="89"/>
      <c r="J518" s="90"/>
      <c r="K518" s="91"/>
      <c r="L518" s="92"/>
      <c r="M518" s="93">
        <f t="shared" si="5"/>
        <v>0</v>
      </c>
      <c r="N518" s="109"/>
      <c r="O518" s="94">
        <f t="shared" si="6"/>
        <v>0</v>
      </c>
      <c r="P518" s="95"/>
      <c r="R518" s="96">
        <f>'Initial Info Client Demographic'!D518</f>
        <v>0</v>
      </c>
      <c r="T518" s="33">
        <f>'Initial Info Client Demographic'!E518</f>
        <v>0</v>
      </c>
      <c r="U518" s="34">
        <f>'Initial Info Client Demographic'!F518</f>
        <v>0</v>
      </c>
      <c r="V518" s="35">
        <f>'Initial Info Client Demographic'!G518</f>
        <v>0</v>
      </c>
      <c r="W518" s="33">
        <f>'Initial Info Client Demographic'!H518</f>
        <v>0</v>
      </c>
      <c r="X518" s="34">
        <f>'Initial Info Client Demographic'!I518</f>
        <v>0</v>
      </c>
      <c r="Y518" s="35">
        <f>'Initial Info Client Demographic'!E518</f>
        <v>0</v>
      </c>
      <c r="Z518" s="35">
        <f>'Initial Info Client Demographic'!F518</f>
        <v>0</v>
      </c>
      <c r="AA518" s="35">
        <f>'Initial Info Client Demographic'!G518</f>
        <v>0</v>
      </c>
      <c r="AB518" s="35">
        <f>'Initial Info Client Demographic'!H518</f>
        <v>0</v>
      </c>
      <c r="AC518" s="35">
        <f>'Initial Info Client Demographic'!I518</f>
        <v>0</v>
      </c>
      <c r="AD518" s="35">
        <f>'Initial Info Client Demographic'!J518</f>
        <v>0</v>
      </c>
    </row>
    <row r="519" spans="1:30" ht="49.5" customHeight="1">
      <c r="A519" s="29">
        <f t="shared" si="4"/>
        <v>506</v>
      </c>
      <c r="B519" s="97">
        <f>'Initial Info Client Demographic'!B519</f>
        <v>0</v>
      </c>
      <c r="C519" s="98">
        <f>'Initial Info Client Demographic'!C519</f>
        <v>0</v>
      </c>
      <c r="D519" s="99"/>
      <c r="E519" s="100"/>
      <c r="F519" s="101"/>
      <c r="G519" s="87"/>
      <c r="H519" s="88"/>
      <c r="I519" s="102"/>
      <c r="J519" s="103"/>
      <c r="K519" s="104"/>
      <c r="L519" s="105"/>
      <c r="M519" s="93">
        <f t="shared" si="5"/>
        <v>0</v>
      </c>
      <c r="N519" s="110"/>
      <c r="O519" s="106">
        <f t="shared" si="6"/>
        <v>0</v>
      </c>
      <c r="P519" s="95"/>
      <c r="R519" s="96">
        <f>'Initial Info Client Demographic'!D519</f>
        <v>0</v>
      </c>
      <c r="T519" s="33">
        <f>'Initial Info Client Demographic'!E519</f>
        <v>0</v>
      </c>
      <c r="U519" s="34">
        <f>'Initial Info Client Demographic'!F519</f>
        <v>0</v>
      </c>
      <c r="V519" s="35">
        <f>'Initial Info Client Demographic'!G519</f>
        <v>0</v>
      </c>
      <c r="W519" s="33">
        <f>'Initial Info Client Demographic'!H519</f>
        <v>0</v>
      </c>
      <c r="X519" s="34">
        <f>'Initial Info Client Demographic'!I519</f>
        <v>0</v>
      </c>
      <c r="Y519" s="35">
        <f>'Initial Info Client Demographic'!E519</f>
        <v>0</v>
      </c>
      <c r="Z519" s="35">
        <f>'Initial Info Client Demographic'!F519</f>
        <v>0</v>
      </c>
      <c r="AA519" s="35">
        <f>'Initial Info Client Demographic'!G519</f>
        <v>0</v>
      </c>
      <c r="AB519" s="35">
        <f>'Initial Info Client Demographic'!H519</f>
        <v>0</v>
      </c>
      <c r="AC519" s="35">
        <f>'Initial Info Client Demographic'!I519</f>
        <v>0</v>
      </c>
      <c r="AD519" s="35">
        <f>'Initial Info Client Demographic'!J519</f>
        <v>0</v>
      </c>
    </row>
    <row r="520" spans="1:30" ht="49.5" customHeight="1">
      <c r="A520" s="29">
        <f t="shared" si="4"/>
        <v>507</v>
      </c>
      <c r="B520" s="82">
        <f>'Initial Info Client Demographic'!B520</f>
        <v>0</v>
      </c>
      <c r="C520" s="83">
        <f>'Initial Info Client Demographic'!C520</f>
        <v>0</v>
      </c>
      <c r="D520" s="84"/>
      <c r="E520" s="85"/>
      <c r="F520" s="86"/>
      <c r="G520" s="87"/>
      <c r="H520" s="88"/>
      <c r="I520" s="89"/>
      <c r="J520" s="90"/>
      <c r="K520" s="91"/>
      <c r="L520" s="92"/>
      <c r="M520" s="93">
        <f t="shared" si="5"/>
        <v>0</v>
      </c>
      <c r="N520" s="109"/>
      <c r="O520" s="94">
        <f t="shared" si="6"/>
        <v>0</v>
      </c>
      <c r="P520" s="95"/>
      <c r="R520" s="96">
        <f>'Initial Info Client Demographic'!D520</f>
        <v>0</v>
      </c>
      <c r="T520" s="33">
        <f>'Initial Info Client Demographic'!E520</f>
        <v>0</v>
      </c>
      <c r="U520" s="34">
        <f>'Initial Info Client Demographic'!F520</f>
        <v>0</v>
      </c>
      <c r="V520" s="35">
        <f>'Initial Info Client Demographic'!G520</f>
        <v>0</v>
      </c>
      <c r="W520" s="33">
        <f>'Initial Info Client Demographic'!H520</f>
        <v>0</v>
      </c>
      <c r="X520" s="34">
        <f>'Initial Info Client Demographic'!I520</f>
        <v>0</v>
      </c>
      <c r="Y520" s="35">
        <f>'Initial Info Client Demographic'!E520</f>
        <v>0</v>
      </c>
      <c r="Z520" s="35">
        <f>'Initial Info Client Demographic'!F520</f>
        <v>0</v>
      </c>
      <c r="AA520" s="35">
        <f>'Initial Info Client Demographic'!G520</f>
        <v>0</v>
      </c>
      <c r="AB520" s="35">
        <f>'Initial Info Client Demographic'!H520</f>
        <v>0</v>
      </c>
      <c r="AC520" s="35">
        <f>'Initial Info Client Demographic'!I520</f>
        <v>0</v>
      </c>
      <c r="AD520" s="35">
        <f>'Initial Info Client Demographic'!J520</f>
        <v>0</v>
      </c>
    </row>
    <row r="521" spans="1:30" ht="49.5" customHeight="1">
      <c r="A521" s="29">
        <f t="shared" si="4"/>
        <v>508</v>
      </c>
      <c r="B521" s="97">
        <f>'Initial Info Client Demographic'!B521</f>
        <v>0</v>
      </c>
      <c r="C521" s="98">
        <f>'Initial Info Client Demographic'!C521</f>
        <v>0</v>
      </c>
      <c r="D521" s="99"/>
      <c r="E521" s="100"/>
      <c r="F521" s="101"/>
      <c r="G521" s="87"/>
      <c r="H521" s="88"/>
      <c r="I521" s="102"/>
      <c r="J521" s="103"/>
      <c r="K521" s="104"/>
      <c r="L521" s="105"/>
      <c r="M521" s="93">
        <f t="shared" si="5"/>
        <v>0</v>
      </c>
      <c r="N521" s="110"/>
      <c r="O521" s="106">
        <f t="shared" si="6"/>
        <v>0</v>
      </c>
      <c r="P521" s="95"/>
      <c r="R521" s="96">
        <f>'Initial Info Client Demographic'!D521</f>
        <v>0</v>
      </c>
      <c r="T521" s="33">
        <f>'Initial Info Client Demographic'!E521</f>
        <v>0</v>
      </c>
      <c r="U521" s="34">
        <f>'Initial Info Client Demographic'!F521</f>
        <v>0</v>
      </c>
      <c r="V521" s="35">
        <f>'Initial Info Client Demographic'!G521</f>
        <v>0</v>
      </c>
      <c r="W521" s="33">
        <f>'Initial Info Client Demographic'!H521</f>
        <v>0</v>
      </c>
      <c r="X521" s="34">
        <f>'Initial Info Client Demographic'!I521</f>
        <v>0</v>
      </c>
      <c r="Y521" s="35">
        <f>'Initial Info Client Demographic'!E521</f>
        <v>0</v>
      </c>
      <c r="Z521" s="35">
        <f>'Initial Info Client Demographic'!F521</f>
        <v>0</v>
      </c>
      <c r="AA521" s="35">
        <f>'Initial Info Client Demographic'!G521</f>
        <v>0</v>
      </c>
      <c r="AB521" s="35">
        <f>'Initial Info Client Demographic'!H521</f>
        <v>0</v>
      </c>
      <c r="AC521" s="35">
        <f>'Initial Info Client Demographic'!I521</f>
        <v>0</v>
      </c>
      <c r="AD521" s="35">
        <f>'Initial Info Client Demographic'!J521</f>
        <v>0</v>
      </c>
    </row>
    <row r="522" spans="1:30" ht="49.5" customHeight="1">
      <c r="A522" s="29">
        <f t="shared" si="4"/>
        <v>509</v>
      </c>
      <c r="B522" s="82">
        <f>'Initial Info Client Demographic'!B522</f>
        <v>0</v>
      </c>
      <c r="C522" s="83">
        <f>'Initial Info Client Demographic'!C522</f>
        <v>0</v>
      </c>
      <c r="D522" s="84"/>
      <c r="E522" s="85"/>
      <c r="F522" s="86"/>
      <c r="G522" s="87"/>
      <c r="H522" s="88"/>
      <c r="I522" s="89"/>
      <c r="J522" s="90"/>
      <c r="K522" s="91"/>
      <c r="L522" s="92"/>
      <c r="M522" s="93">
        <f t="shared" si="5"/>
        <v>0</v>
      </c>
      <c r="N522" s="109"/>
      <c r="O522" s="94">
        <f t="shared" si="6"/>
        <v>0</v>
      </c>
      <c r="P522" s="95"/>
      <c r="R522" s="96">
        <f>'Initial Info Client Demographic'!D522</f>
        <v>0</v>
      </c>
      <c r="T522" s="33">
        <f>'Initial Info Client Demographic'!E522</f>
        <v>0</v>
      </c>
      <c r="U522" s="34">
        <f>'Initial Info Client Demographic'!F522</f>
        <v>0</v>
      </c>
      <c r="V522" s="35">
        <f>'Initial Info Client Demographic'!G522</f>
        <v>0</v>
      </c>
      <c r="W522" s="33">
        <f>'Initial Info Client Demographic'!H522</f>
        <v>0</v>
      </c>
      <c r="X522" s="34">
        <f>'Initial Info Client Demographic'!I522</f>
        <v>0</v>
      </c>
      <c r="Y522" s="35">
        <f>'Initial Info Client Demographic'!E522</f>
        <v>0</v>
      </c>
      <c r="Z522" s="35">
        <f>'Initial Info Client Demographic'!F522</f>
        <v>0</v>
      </c>
      <c r="AA522" s="35">
        <f>'Initial Info Client Demographic'!G522</f>
        <v>0</v>
      </c>
      <c r="AB522" s="35">
        <f>'Initial Info Client Demographic'!H522</f>
        <v>0</v>
      </c>
      <c r="AC522" s="35">
        <f>'Initial Info Client Demographic'!I522</f>
        <v>0</v>
      </c>
      <c r="AD522" s="35">
        <f>'Initial Info Client Demographic'!J522</f>
        <v>0</v>
      </c>
    </row>
    <row r="523" spans="1:30" ht="49.5" customHeight="1">
      <c r="A523" s="29">
        <f t="shared" si="4"/>
        <v>510</v>
      </c>
      <c r="B523" s="97">
        <f>'Initial Info Client Demographic'!B523</f>
        <v>0</v>
      </c>
      <c r="C523" s="98">
        <f>'Initial Info Client Demographic'!C523</f>
        <v>0</v>
      </c>
      <c r="D523" s="99"/>
      <c r="E523" s="100"/>
      <c r="F523" s="101"/>
      <c r="G523" s="87"/>
      <c r="H523" s="88"/>
      <c r="I523" s="102"/>
      <c r="J523" s="103"/>
      <c r="K523" s="104"/>
      <c r="L523" s="105"/>
      <c r="M523" s="93">
        <f t="shared" si="5"/>
        <v>0</v>
      </c>
      <c r="N523" s="110"/>
      <c r="O523" s="106">
        <f t="shared" si="6"/>
        <v>0</v>
      </c>
      <c r="P523" s="95"/>
      <c r="R523" s="96">
        <f>'Initial Info Client Demographic'!D523</f>
        <v>0</v>
      </c>
      <c r="T523" s="33">
        <f>'Initial Info Client Demographic'!E523</f>
        <v>0</v>
      </c>
      <c r="U523" s="34">
        <f>'Initial Info Client Demographic'!F523</f>
        <v>0</v>
      </c>
      <c r="V523" s="35">
        <f>'Initial Info Client Demographic'!G523</f>
        <v>0</v>
      </c>
      <c r="W523" s="33">
        <f>'Initial Info Client Demographic'!H523</f>
        <v>0</v>
      </c>
      <c r="X523" s="34">
        <f>'Initial Info Client Demographic'!I523</f>
        <v>0</v>
      </c>
      <c r="Y523" s="35">
        <f>'Initial Info Client Demographic'!E523</f>
        <v>0</v>
      </c>
      <c r="Z523" s="35">
        <f>'Initial Info Client Demographic'!F523</f>
        <v>0</v>
      </c>
      <c r="AA523" s="35">
        <f>'Initial Info Client Demographic'!G523</f>
        <v>0</v>
      </c>
      <c r="AB523" s="35">
        <f>'Initial Info Client Demographic'!H523</f>
        <v>0</v>
      </c>
      <c r="AC523" s="35">
        <f>'Initial Info Client Demographic'!I523</f>
        <v>0</v>
      </c>
      <c r="AD523" s="35">
        <f>'Initial Info Client Demographic'!J523</f>
        <v>0</v>
      </c>
    </row>
    <row r="524" spans="1:30" ht="49.5" customHeight="1">
      <c r="A524" s="29">
        <f t="shared" ref="A524:A778" si="7">ROW(A511)</f>
        <v>511</v>
      </c>
      <c r="B524" s="82">
        <f>'Initial Info Client Demographic'!B524</f>
        <v>0</v>
      </c>
      <c r="C524" s="83">
        <f>'Initial Info Client Demographic'!C524</f>
        <v>0</v>
      </c>
      <c r="D524" s="84"/>
      <c r="E524" s="85"/>
      <c r="F524" s="86"/>
      <c r="G524" s="87"/>
      <c r="H524" s="88"/>
      <c r="I524" s="89"/>
      <c r="J524" s="90"/>
      <c r="K524" s="91"/>
      <c r="L524" s="92"/>
      <c r="M524" s="93">
        <f t="shared" ref="M524:M778" si="8">G524-I524-K524+L524</f>
        <v>0</v>
      </c>
      <c r="N524" s="109"/>
      <c r="O524" s="94">
        <f t="shared" ref="O524:O778" si="9">IF(OR(D524= "Autism Spectrum Disorder", D524="Intellectual Disability", D524="Developmental Delay", D524="Cerebral Palsy", D524="Traumatic Brain Injury",D524="Hearing Impaired", D524="Visually Impaired", D524="Downs Syndrome", D524="Other Developmental Disability"),M524,0)</f>
        <v>0</v>
      </c>
      <c r="P524" s="95"/>
      <c r="R524" s="96">
        <f>'Initial Info Client Demographic'!D524</f>
        <v>0</v>
      </c>
      <c r="T524" s="33">
        <f>'Initial Info Client Demographic'!E524</f>
        <v>0</v>
      </c>
      <c r="U524" s="34">
        <f>'Initial Info Client Demographic'!F524</f>
        <v>0</v>
      </c>
      <c r="V524" s="35">
        <f>'Initial Info Client Demographic'!G524</f>
        <v>0</v>
      </c>
      <c r="W524" s="33">
        <f>'Initial Info Client Demographic'!H524</f>
        <v>0</v>
      </c>
      <c r="X524" s="34">
        <f>'Initial Info Client Demographic'!I524</f>
        <v>0</v>
      </c>
      <c r="Y524" s="35">
        <f>'Initial Info Client Demographic'!E524</f>
        <v>0</v>
      </c>
      <c r="Z524" s="35">
        <f>'Initial Info Client Demographic'!F524</f>
        <v>0</v>
      </c>
      <c r="AA524" s="35">
        <f>'Initial Info Client Demographic'!G524</f>
        <v>0</v>
      </c>
      <c r="AB524" s="35">
        <f>'Initial Info Client Demographic'!H524</f>
        <v>0</v>
      </c>
      <c r="AC524" s="35">
        <f>'Initial Info Client Demographic'!I524</f>
        <v>0</v>
      </c>
      <c r="AD524" s="35">
        <f>'Initial Info Client Demographic'!J524</f>
        <v>0</v>
      </c>
    </row>
    <row r="525" spans="1:30" ht="49.5" customHeight="1">
      <c r="A525" s="29">
        <f t="shared" si="7"/>
        <v>512</v>
      </c>
      <c r="B525" s="97">
        <f>'Initial Info Client Demographic'!B525</f>
        <v>0</v>
      </c>
      <c r="C525" s="98">
        <f>'Initial Info Client Demographic'!C525</f>
        <v>0</v>
      </c>
      <c r="D525" s="99"/>
      <c r="E525" s="100"/>
      <c r="F525" s="101"/>
      <c r="G525" s="87"/>
      <c r="H525" s="88"/>
      <c r="I525" s="102"/>
      <c r="J525" s="103"/>
      <c r="K525" s="104"/>
      <c r="L525" s="105"/>
      <c r="M525" s="93">
        <f t="shared" si="8"/>
        <v>0</v>
      </c>
      <c r="N525" s="110"/>
      <c r="O525" s="106">
        <f t="shared" si="9"/>
        <v>0</v>
      </c>
      <c r="P525" s="95"/>
      <c r="R525" s="96">
        <f>'Initial Info Client Demographic'!D525</f>
        <v>0</v>
      </c>
      <c r="T525" s="33">
        <f>'Initial Info Client Demographic'!E525</f>
        <v>0</v>
      </c>
      <c r="U525" s="34">
        <f>'Initial Info Client Demographic'!F525</f>
        <v>0</v>
      </c>
      <c r="V525" s="35">
        <f>'Initial Info Client Demographic'!G525</f>
        <v>0</v>
      </c>
      <c r="W525" s="33">
        <f>'Initial Info Client Demographic'!H525</f>
        <v>0</v>
      </c>
      <c r="X525" s="34">
        <f>'Initial Info Client Demographic'!I525</f>
        <v>0</v>
      </c>
      <c r="Y525" s="35">
        <f>'Initial Info Client Demographic'!E525</f>
        <v>0</v>
      </c>
      <c r="Z525" s="35">
        <f>'Initial Info Client Demographic'!F525</f>
        <v>0</v>
      </c>
      <c r="AA525" s="35">
        <f>'Initial Info Client Demographic'!G525</f>
        <v>0</v>
      </c>
      <c r="AB525" s="35">
        <f>'Initial Info Client Demographic'!H525</f>
        <v>0</v>
      </c>
      <c r="AC525" s="35">
        <f>'Initial Info Client Demographic'!I525</f>
        <v>0</v>
      </c>
      <c r="AD525" s="35">
        <f>'Initial Info Client Demographic'!J525</f>
        <v>0</v>
      </c>
    </row>
    <row r="526" spans="1:30" ht="49.5" customHeight="1">
      <c r="A526" s="29">
        <f t="shared" si="7"/>
        <v>513</v>
      </c>
      <c r="B526" s="82">
        <f>'Initial Info Client Demographic'!B526</f>
        <v>0</v>
      </c>
      <c r="C526" s="83">
        <f>'Initial Info Client Demographic'!C526</f>
        <v>0</v>
      </c>
      <c r="D526" s="84"/>
      <c r="E526" s="85"/>
      <c r="F526" s="86"/>
      <c r="G526" s="87"/>
      <c r="H526" s="88"/>
      <c r="I526" s="89"/>
      <c r="J526" s="90"/>
      <c r="K526" s="91"/>
      <c r="L526" s="92"/>
      <c r="M526" s="93">
        <f t="shared" si="8"/>
        <v>0</v>
      </c>
      <c r="N526" s="109"/>
      <c r="O526" s="94">
        <f t="shared" si="9"/>
        <v>0</v>
      </c>
      <c r="P526" s="95"/>
      <c r="R526" s="96">
        <f>'Initial Info Client Demographic'!D526</f>
        <v>0</v>
      </c>
      <c r="T526" s="33">
        <f>'Initial Info Client Demographic'!E526</f>
        <v>0</v>
      </c>
      <c r="U526" s="34">
        <f>'Initial Info Client Demographic'!F526</f>
        <v>0</v>
      </c>
      <c r="V526" s="35">
        <f>'Initial Info Client Demographic'!G526</f>
        <v>0</v>
      </c>
      <c r="W526" s="33">
        <f>'Initial Info Client Demographic'!H526</f>
        <v>0</v>
      </c>
      <c r="X526" s="34">
        <f>'Initial Info Client Demographic'!I526</f>
        <v>0</v>
      </c>
      <c r="Y526" s="35">
        <f>'Initial Info Client Demographic'!E526</f>
        <v>0</v>
      </c>
      <c r="Z526" s="35">
        <f>'Initial Info Client Demographic'!F526</f>
        <v>0</v>
      </c>
      <c r="AA526" s="35">
        <f>'Initial Info Client Demographic'!G526</f>
        <v>0</v>
      </c>
      <c r="AB526" s="35">
        <f>'Initial Info Client Demographic'!H526</f>
        <v>0</v>
      </c>
      <c r="AC526" s="35">
        <f>'Initial Info Client Demographic'!I526</f>
        <v>0</v>
      </c>
      <c r="AD526" s="35">
        <f>'Initial Info Client Demographic'!J526</f>
        <v>0</v>
      </c>
    </row>
    <row r="527" spans="1:30" ht="49.5" customHeight="1">
      <c r="A527" s="29">
        <f t="shared" si="7"/>
        <v>514</v>
      </c>
      <c r="B527" s="97">
        <f>'Initial Info Client Demographic'!B527</f>
        <v>0</v>
      </c>
      <c r="C527" s="98">
        <f>'Initial Info Client Demographic'!C527</f>
        <v>0</v>
      </c>
      <c r="D527" s="99"/>
      <c r="E527" s="100"/>
      <c r="F527" s="101"/>
      <c r="G527" s="87"/>
      <c r="H527" s="88"/>
      <c r="I527" s="102"/>
      <c r="J527" s="103"/>
      <c r="K527" s="104"/>
      <c r="L527" s="105"/>
      <c r="M527" s="93">
        <f t="shared" si="8"/>
        <v>0</v>
      </c>
      <c r="N527" s="110"/>
      <c r="O527" s="106">
        <f t="shared" si="9"/>
        <v>0</v>
      </c>
      <c r="P527" s="95"/>
      <c r="R527" s="96">
        <f>'Initial Info Client Demographic'!D527</f>
        <v>0</v>
      </c>
      <c r="T527" s="33">
        <f>'Initial Info Client Demographic'!E527</f>
        <v>0</v>
      </c>
      <c r="U527" s="34">
        <f>'Initial Info Client Demographic'!F527</f>
        <v>0</v>
      </c>
      <c r="V527" s="35">
        <f>'Initial Info Client Demographic'!G527</f>
        <v>0</v>
      </c>
      <c r="W527" s="33">
        <f>'Initial Info Client Demographic'!H527</f>
        <v>0</v>
      </c>
      <c r="X527" s="34">
        <f>'Initial Info Client Demographic'!I527</f>
        <v>0</v>
      </c>
      <c r="Y527" s="35">
        <f>'Initial Info Client Demographic'!E527</f>
        <v>0</v>
      </c>
      <c r="Z527" s="35">
        <f>'Initial Info Client Demographic'!F527</f>
        <v>0</v>
      </c>
      <c r="AA527" s="35">
        <f>'Initial Info Client Demographic'!G527</f>
        <v>0</v>
      </c>
      <c r="AB527" s="35">
        <f>'Initial Info Client Demographic'!H527</f>
        <v>0</v>
      </c>
      <c r="AC527" s="35">
        <f>'Initial Info Client Demographic'!I527</f>
        <v>0</v>
      </c>
      <c r="AD527" s="35">
        <f>'Initial Info Client Demographic'!J527</f>
        <v>0</v>
      </c>
    </row>
    <row r="528" spans="1:30" ht="49.5" customHeight="1">
      <c r="A528" s="29">
        <f t="shared" si="7"/>
        <v>515</v>
      </c>
      <c r="B528" s="82">
        <f>'Initial Info Client Demographic'!B528</f>
        <v>0</v>
      </c>
      <c r="C528" s="83">
        <f>'Initial Info Client Demographic'!C528</f>
        <v>0</v>
      </c>
      <c r="D528" s="84"/>
      <c r="E528" s="85"/>
      <c r="F528" s="86"/>
      <c r="G528" s="87"/>
      <c r="H528" s="88"/>
      <c r="I528" s="89"/>
      <c r="J528" s="90"/>
      <c r="K528" s="91"/>
      <c r="L528" s="92"/>
      <c r="M528" s="93">
        <f t="shared" si="8"/>
        <v>0</v>
      </c>
      <c r="N528" s="109"/>
      <c r="O528" s="94">
        <f t="shared" si="9"/>
        <v>0</v>
      </c>
      <c r="P528" s="95"/>
      <c r="R528" s="96">
        <f>'Initial Info Client Demographic'!D528</f>
        <v>0</v>
      </c>
      <c r="T528" s="33">
        <f>'Initial Info Client Demographic'!E528</f>
        <v>0</v>
      </c>
      <c r="U528" s="34">
        <f>'Initial Info Client Demographic'!F528</f>
        <v>0</v>
      </c>
      <c r="V528" s="35">
        <f>'Initial Info Client Demographic'!G528</f>
        <v>0</v>
      </c>
      <c r="W528" s="33">
        <f>'Initial Info Client Demographic'!H528</f>
        <v>0</v>
      </c>
      <c r="X528" s="34">
        <f>'Initial Info Client Demographic'!I528</f>
        <v>0</v>
      </c>
      <c r="Y528" s="35">
        <f>'Initial Info Client Demographic'!E528</f>
        <v>0</v>
      </c>
      <c r="Z528" s="35">
        <f>'Initial Info Client Demographic'!F528</f>
        <v>0</v>
      </c>
      <c r="AA528" s="35">
        <f>'Initial Info Client Demographic'!G528</f>
        <v>0</v>
      </c>
      <c r="AB528" s="35">
        <f>'Initial Info Client Demographic'!H528</f>
        <v>0</v>
      </c>
      <c r="AC528" s="35">
        <f>'Initial Info Client Demographic'!I528</f>
        <v>0</v>
      </c>
      <c r="AD528" s="35">
        <f>'Initial Info Client Demographic'!J528</f>
        <v>0</v>
      </c>
    </row>
    <row r="529" spans="1:30" ht="49.5" customHeight="1">
      <c r="A529" s="29">
        <f t="shared" si="7"/>
        <v>516</v>
      </c>
      <c r="B529" s="97">
        <f>'Initial Info Client Demographic'!B529</f>
        <v>0</v>
      </c>
      <c r="C529" s="98">
        <f>'Initial Info Client Demographic'!C529</f>
        <v>0</v>
      </c>
      <c r="D529" s="99"/>
      <c r="E529" s="100"/>
      <c r="F529" s="101"/>
      <c r="G529" s="87"/>
      <c r="H529" s="88"/>
      <c r="I529" s="102"/>
      <c r="J529" s="103"/>
      <c r="K529" s="104"/>
      <c r="L529" s="105"/>
      <c r="M529" s="93">
        <f t="shared" si="8"/>
        <v>0</v>
      </c>
      <c r="N529" s="110"/>
      <c r="O529" s="106">
        <f t="shared" si="9"/>
        <v>0</v>
      </c>
      <c r="P529" s="95"/>
      <c r="R529" s="96">
        <f>'Initial Info Client Demographic'!D529</f>
        <v>0</v>
      </c>
      <c r="T529" s="33">
        <f>'Initial Info Client Demographic'!E529</f>
        <v>0</v>
      </c>
      <c r="U529" s="34">
        <f>'Initial Info Client Demographic'!F529</f>
        <v>0</v>
      </c>
      <c r="V529" s="35">
        <f>'Initial Info Client Demographic'!G529</f>
        <v>0</v>
      </c>
      <c r="W529" s="33">
        <f>'Initial Info Client Demographic'!H529</f>
        <v>0</v>
      </c>
      <c r="X529" s="34">
        <f>'Initial Info Client Demographic'!I529</f>
        <v>0</v>
      </c>
      <c r="Y529" s="35">
        <f>'Initial Info Client Demographic'!E529</f>
        <v>0</v>
      </c>
      <c r="Z529" s="35">
        <f>'Initial Info Client Demographic'!F529</f>
        <v>0</v>
      </c>
      <c r="AA529" s="35">
        <f>'Initial Info Client Demographic'!G529</f>
        <v>0</v>
      </c>
      <c r="AB529" s="35">
        <f>'Initial Info Client Demographic'!H529</f>
        <v>0</v>
      </c>
      <c r="AC529" s="35">
        <f>'Initial Info Client Demographic'!I529</f>
        <v>0</v>
      </c>
      <c r="AD529" s="35">
        <f>'Initial Info Client Demographic'!J529</f>
        <v>0</v>
      </c>
    </row>
    <row r="530" spans="1:30" ht="49.5" customHeight="1">
      <c r="A530" s="29">
        <f t="shared" si="7"/>
        <v>517</v>
      </c>
      <c r="B530" s="82">
        <f>'Initial Info Client Demographic'!B530</f>
        <v>0</v>
      </c>
      <c r="C530" s="83">
        <f>'Initial Info Client Demographic'!C530</f>
        <v>0</v>
      </c>
      <c r="D530" s="84"/>
      <c r="E530" s="85"/>
      <c r="F530" s="86"/>
      <c r="G530" s="87"/>
      <c r="H530" s="88"/>
      <c r="I530" s="89"/>
      <c r="J530" s="90"/>
      <c r="K530" s="91"/>
      <c r="L530" s="92"/>
      <c r="M530" s="93">
        <f t="shared" si="8"/>
        <v>0</v>
      </c>
      <c r="N530" s="109"/>
      <c r="O530" s="94">
        <f t="shared" si="9"/>
        <v>0</v>
      </c>
      <c r="P530" s="95"/>
      <c r="R530" s="96">
        <f>'Initial Info Client Demographic'!D530</f>
        <v>0</v>
      </c>
      <c r="T530" s="33">
        <f>'Initial Info Client Demographic'!E530</f>
        <v>0</v>
      </c>
      <c r="U530" s="34">
        <f>'Initial Info Client Demographic'!F530</f>
        <v>0</v>
      </c>
      <c r="V530" s="35">
        <f>'Initial Info Client Demographic'!G530</f>
        <v>0</v>
      </c>
      <c r="W530" s="33">
        <f>'Initial Info Client Demographic'!H530</f>
        <v>0</v>
      </c>
      <c r="X530" s="34">
        <f>'Initial Info Client Demographic'!I530</f>
        <v>0</v>
      </c>
      <c r="Y530" s="35">
        <f>'Initial Info Client Demographic'!E530</f>
        <v>0</v>
      </c>
      <c r="Z530" s="35">
        <f>'Initial Info Client Demographic'!F530</f>
        <v>0</v>
      </c>
      <c r="AA530" s="35">
        <f>'Initial Info Client Demographic'!G530</f>
        <v>0</v>
      </c>
      <c r="AB530" s="35">
        <f>'Initial Info Client Demographic'!H530</f>
        <v>0</v>
      </c>
      <c r="AC530" s="35">
        <f>'Initial Info Client Demographic'!I530</f>
        <v>0</v>
      </c>
      <c r="AD530" s="35">
        <f>'Initial Info Client Demographic'!J530</f>
        <v>0</v>
      </c>
    </row>
    <row r="531" spans="1:30" ht="49.5" customHeight="1">
      <c r="A531" s="29">
        <f t="shared" si="7"/>
        <v>518</v>
      </c>
      <c r="B531" s="97">
        <f>'Initial Info Client Demographic'!B531</f>
        <v>0</v>
      </c>
      <c r="C531" s="98">
        <f>'Initial Info Client Demographic'!C531</f>
        <v>0</v>
      </c>
      <c r="D531" s="99"/>
      <c r="E531" s="100"/>
      <c r="F531" s="101"/>
      <c r="G531" s="87"/>
      <c r="H531" s="88"/>
      <c r="I531" s="102"/>
      <c r="J531" s="103"/>
      <c r="K531" s="104"/>
      <c r="L531" s="105"/>
      <c r="M531" s="93">
        <f t="shared" si="8"/>
        <v>0</v>
      </c>
      <c r="N531" s="110"/>
      <c r="O531" s="106">
        <f t="shared" si="9"/>
        <v>0</v>
      </c>
      <c r="P531" s="95"/>
      <c r="R531" s="96">
        <f>'Initial Info Client Demographic'!D531</f>
        <v>0</v>
      </c>
      <c r="T531" s="33">
        <f>'Initial Info Client Demographic'!E531</f>
        <v>0</v>
      </c>
      <c r="U531" s="34">
        <f>'Initial Info Client Demographic'!F531</f>
        <v>0</v>
      </c>
      <c r="V531" s="35">
        <f>'Initial Info Client Demographic'!G531</f>
        <v>0</v>
      </c>
      <c r="W531" s="33">
        <f>'Initial Info Client Demographic'!H531</f>
        <v>0</v>
      </c>
      <c r="X531" s="34">
        <f>'Initial Info Client Demographic'!I531</f>
        <v>0</v>
      </c>
      <c r="Y531" s="35">
        <f>'Initial Info Client Demographic'!E531</f>
        <v>0</v>
      </c>
      <c r="Z531" s="35">
        <f>'Initial Info Client Demographic'!F531</f>
        <v>0</v>
      </c>
      <c r="AA531" s="35">
        <f>'Initial Info Client Demographic'!G531</f>
        <v>0</v>
      </c>
      <c r="AB531" s="35">
        <f>'Initial Info Client Demographic'!H531</f>
        <v>0</v>
      </c>
      <c r="AC531" s="35">
        <f>'Initial Info Client Demographic'!I531</f>
        <v>0</v>
      </c>
      <c r="AD531" s="35">
        <f>'Initial Info Client Demographic'!J531</f>
        <v>0</v>
      </c>
    </row>
    <row r="532" spans="1:30" ht="49.5" customHeight="1">
      <c r="A532" s="29">
        <f t="shared" si="7"/>
        <v>519</v>
      </c>
      <c r="B532" s="82">
        <f>'Initial Info Client Demographic'!B532</f>
        <v>0</v>
      </c>
      <c r="C532" s="83">
        <f>'Initial Info Client Demographic'!C532</f>
        <v>0</v>
      </c>
      <c r="D532" s="84"/>
      <c r="E532" s="85"/>
      <c r="F532" s="86"/>
      <c r="G532" s="87"/>
      <c r="H532" s="88"/>
      <c r="I532" s="89"/>
      <c r="J532" s="90"/>
      <c r="K532" s="91"/>
      <c r="L532" s="92"/>
      <c r="M532" s="93">
        <f t="shared" si="8"/>
        <v>0</v>
      </c>
      <c r="N532" s="109"/>
      <c r="O532" s="94">
        <f t="shared" si="9"/>
        <v>0</v>
      </c>
      <c r="P532" s="95"/>
      <c r="R532" s="96">
        <f>'Initial Info Client Demographic'!D532</f>
        <v>0</v>
      </c>
      <c r="T532" s="33">
        <f>'Initial Info Client Demographic'!E532</f>
        <v>0</v>
      </c>
      <c r="U532" s="34">
        <f>'Initial Info Client Demographic'!F532</f>
        <v>0</v>
      </c>
      <c r="V532" s="35">
        <f>'Initial Info Client Demographic'!G532</f>
        <v>0</v>
      </c>
      <c r="W532" s="33">
        <f>'Initial Info Client Demographic'!H532</f>
        <v>0</v>
      </c>
      <c r="X532" s="34">
        <f>'Initial Info Client Demographic'!I532</f>
        <v>0</v>
      </c>
      <c r="Y532" s="35">
        <f>'Initial Info Client Demographic'!E532</f>
        <v>0</v>
      </c>
      <c r="Z532" s="35">
        <f>'Initial Info Client Demographic'!F532</f>
        <v>0</v>
      </c>
      <c r="AA532" s="35">
        <f>'Initial Info Client Demographic'!G532</f>
        <v>0</v>
      </c>
      <c r="AB532" s="35">
        <f>'Initial Info Client Demographic'!H532</f>
        <v>0</v>
      </c>
      <c r="AC532" s="35">
        <f>'Initial Info Client Demographic'!I532</f>
        <v>0</v>
      </c>
      <c r="AD532" s="35">
        <f>'Initial Info Client Demographic'!J532</f>
        <v>0</v>
      </c>
    </row>
    <row r="533" spans="1:30" ht="49.5" customHeight="1">
      <c r="A533" s="29">
        <f t="shared" si="7"/>
        <v>520</v>
      </c>
      <c r="B533" s="97">
        <f>'Initial Info Client Demographic'!B533</f>
        <v>0</v>
      </c>
      <c r="C533" s="98">
        <f>'Initial Info Client Demographic'!C533</f>
        <v>0</v>
      </c>
      <c r="D533" s="99"/>
      <c r="E533" s="100"/>
      <c r="F533" s="101"/>
      <c r="G533" s="87"/>
      <c r="H533" s="88"/>
      <c r="I533" s="102"/>
      <c r="J533" s="103"/>
      <c r="K533" s="104"/>
      <c r="L533" s="105"/>
      <c r="M533" s="93">
        <f t="shared" si="8"/>
        <v>0</v>
      </c>
      <c r="N533" s="110"/>
      <c r="O533" s="106">
        <f t="shared" si="9"/>
        <v>0</v>
      </c>
      <c r="P533" s="95"/>
      <c r="R533" s="96">
        <f>'Initial Info Client Demographic'!D533</f>
        <v>0</v>
      </c>
      <c r="T533" s="33">
        <f>'Initial Info Client Demographic'!E533</f>
        <v>0</v>
      </c>
      <c r="U533" s="34">
        <f>'Initial Info Client Demographic'!F533</f>
        <v>0</v>
      </c>
      <c r="V533" s="35">
        <f>'Initial Info Client Demographic'!G533</f>
        <v>0</v>
      </c>
      <c r="W533" s="33">
        <f>'Initial Info Client Demographic'!H533</f>
        <v>0</v>
      </c>
      <c r="X533" s="34">
        <f>'Initial Info Client Demographic'!I533</f>
        <v>0</v>
      </c>
      <c r="Y533" s="35">
        <f>'Initial Info Client Demographic'!E533</f>
        <v>0</v>
      </c>
      <c r="Z533" s="35">
        <f>'Initial Info Client Demographic'!F533</f>
        <v>0</v>
      </c>
      <c r="AA533" s="35">
        <f>'Initial Info Client Demographic'!G533</f>
        <v>0</v>
      </c>
      <c r="AB533" s="35">
        <f>'Initial Info Client Demographic'!H533</f>
        <v>0</v>
      </c>
      <c r="AC533" s="35">
        <f>'Initial Info Client Demographic'!I533</f>
        <v>0</v>
      </c>
      <c r="AD533" s="35">
        <f>'Initial Info Client Demographic'!J533</f>
        <v>0</v>
      </c>
    </row>
    <row r="534" spans="1:30" ht="49.5" customHeight="1">
      <c r="A534" s="29">
        <f t="shared" si="7"/>
        <v>521</v>
      </c>
      <c r="B534" s="82">
        <f>'Initial Info Client Demographic'!B534</f>
        <v>0</v>
      </c>
      <c r="C534" s="83">
        <f>'Initial Info Client Demographic'!C534</f>
        <v>0</v>
      </c>
      <c r="D534" s="84"/>
      <c r="E534" s="85"/>
      <c r="F534" s="86"/>
      <c r="G534" s="87"/>
      <c r="H534" s="88"/>
      <c r="I534" s="89"/>
      <c r="J534" s="90"/>
      <c r="K534" s="91"/>
      <c r="L534" s="92"/>
      <c r="M534" s="93">
        <f t="shared" si="8"/>
        <v>0</v>
      </c>
      <c r="N534" s="109"/>
      <c r="O534" s="94">
        <f t="shared" si="9"/>
        <v>0</v>
      </c>
      <c r="P534" s="95"/>
      <c r="R534" s="96">
        <f>'Initial Info Client Demographic'!D534</f>
        <v>0</v>
      </c>
      <c r="T534" s="33">
        <f>'Initial Info Client Demographic'!E534</f>
        <v>0</v>
      </c>
      <c r="U534" s="34">
        <f>'Initial Info Client Demographic'!F534</f>
        <v>0</v>
      </c>
      <c r="V534" s="35">
        <f>'Initial Info Client Demographic'!G534</f>
        <v>0</v>
      </c>
      <c r="W534" s="33">
        <f>'Initial Info Client Demographic'!H534</f>
        <v>0</v>
      </c>
      <c r="X534" s="34">
        <f>'Initial Info Client Demographic'!I534</f>
        <v>0</v>
      </c>
      <c r="Y534" s="35">
        <f>'Initial Info Client Demographic'!E534</f>
        <v>0</v>
      </c>
      <c r="Z534" s="35">
        <f>'Initial Info Client Demographic'!F534</f>
        <v>0</v>
      </c>
      <c r="AA534" s="35">
        <f>'Initial Info Client Demographic'!G534</f>
        <v>0</v>
      </c>
      <c r="AB534" s="35">
        <f>'Initial Info Client Demographic'!H534</f>
        <v>0</v>
      </c>
      <c r="AC534" s="35">
        <f>'Initial Info Client Demographic'!I534</f>
        <v>0</v>
      </c>
      <c r="AD534" s="35">
        <f>'Initial Info Client Demographic'!J534</f>
        <v>0</v>
      </c>
    </row>
    <row r="535" spans="1:30" ht="49.5" customHeight="1">
      <c r="A535" s="29">
        <f t="shared" si="7"/>
        <v>522</v>
      </c>
      <c r="B535" s="97">
        <f>'Initial Info Client Demographic'!B535</f>
        <v>0</v>
      </c>
      <c r="C535" s="98">
        <f>'Initial Info Client Demographic'!C535</f>
        <v>0</v>
      </c>
      <c r="D535" s="99"/>
      <c r="E535" s="100"/>
      <c r="F535" s="101"/>
      <c r="G535" s="87"/>
      <c r="H535" s="88"/>
      <c r="I535" s="102"/>
      <c r="J535" s="103"/>
      <c r="K535" s="104"/>
      <c r="L535" s="105"/>
      <c r="M535" s="93">
        <f t="shared" si="8"/>
        <v>0</v>
      </c>
      <c r="N535" s="110"/>
      <c r="O535" s="106">
        <f t="shared" si="9"/>
        <v>0</v>
      </c>
      <c r="P535" s="95"/>
      <c r="R535" s="96">
        <f>'Initial Info Client Demographic'!D535</f>
        <v>0</v>
      </c>
      <c r="T535" s="33">
        <f>'Initial Info Client Demographic'!E535</f>
        <v>0</v>
      </c>
      <c r="U535" s="34">
        <f>'Initial Info Client Demographic'!F535</f>
        <v>0</v>
      </c>
      <c r="V535" s="35">
        <f>'Initial Info Client Demographic'!G535</f>
        <v>0</v>
      </c>
      <c r="W535" s="33">
        <f>'Initial Info Client Demographic'!H535</f>
        <v>0</v>
      </c>
      <c r="X535" s="34">
        <f>'Initial Info Client Demographic'!I535</f>
        <v>0</v>
      </c>
      <c r="Y535" s="35">
        <f>'Initial Info Client Demographic'!E535</f>
        <v>0</v>
      </c>
      <c r="Z535" s="35">
        <f>'Initial Info Client Demographic'!F535</f>
        <v>0</v>
      </c>
      <c r="AA535" s="35">
        <f>'Initial Info Client Demographic'!G535</f>
        <v>0</v>
      </c>
      <c r="AB535" s="35">
        <f>'Initial Info Client Demographic'!H535</f>
        <v>0</v>
      </c>
      <c r="AC535" s="35">
        <f>'Initial Info Client Demographic'!I535</f>
        <v>0</v>
      </c>
      <c r="AD535" s="35">
        <f>'Initial Info Client Demographic'!J535</f>
        <v>0</v>
      </c>
    </row>
    <row r="536" spans="1:30" ht="49.5" customHeight="1">
      <c r="A536" s="29">
        <f t="shared" si="7"/>
        <v>523</v>
      </c>
      <c r="B536" s="82">
        <f>'Initial Info Client Demographic'!B536</f>
        <v>0</v>
      </c>
      <c r="C536" s="83">
        <f>'Initial Info Client Demographic'!C536</f>
        <v>0</v>
      </c>
      <c r="D536" s="84"/>
      <c r="E536" s="85"/>
      <c r="F536" s="86"/>
      <c r="G536" s="87"/>
      <c r="H536" s="88"/>
      <c r="I536" s="89"/>
      <c r="J536" s="90"/>
      <c r="K536" s="91"/>
      <c r="L536" s="92"/>
      <c r="M536" s="93">
        <f t="shared" si="8"/>
        <v>0</v>
      </c>
      <c r="N536" s="109"/>
      <c r="O536" s="94">
        <f t="shared" si="9"/>
        <v>0</v>
      </c>
      <c r="P536" s="95"/>
      <c r="R536" s="96">
        <f>'Initial Info Client Demographic'!D536</f>
        <v>0</v>
      </c>
      <c r="T536" s="33">
        <f>'Initial Info Client Demographic'!E536</f>
        <v>0</v>
      </c>
      <c r="U536" s="34">
        <f>'Initial Info Client Demographic'!F536</f>
        <v>0</v>
      </c>
      <c r="V536" s="35">
        <f>'Initial Info Client Demographic'!G536</f>
        <v>0</v>
      </c>
      <c r="W536" s="33">
        <f>'Initial Info Client Demographic'!H536</f>
        <v>0</v>
      </c>
      <c r="X536" s="34">
        <f>'Initial Info Client Demographic'!I536</f>
        <v>0</v>
      </c>
      <c r="Y536" s="35">
        <f>'Initial Info Client Demographic'!E536</f>
        <v>0</v>
      </c>
      <c r="Z536" s="35">
        <f>'Initial Info Client Demographic'!F536</f>
        <v>0</v>
      </c>
      <c r="AA536" s="35">
        <f>'Initial Info Client Demographic'!G536</f>
        <v>0</v>
      </c>
      <c r="AB536" s="35">
        <f>'Initial Info Client Demographic'!H536</f>
        <v>0</v>
      </c>
      <c r="AC536" s="35">
        <f>'Initial Info Client Demographic'!I536</f>
        <v>0</v>
      </c>
      <c r="AD536" s="35">
        <f>'Initial Info Client Demographic'!J536</f>
        <v>0</v>
      </c>
    </row>
    <row r="537" spans="1:30" ht="49.5" customHeight="1">
      <c r="A537" s="29">
        <f t="shared" si="7"/>
        <v>524</v>
      </c>
      <c r="B537" s="97">
        <f>'Initial Info Client Demographic'!B537</f>
        <v>0</v>
      </c>
      <c r="C537" s="98">
        <f>'Initial Info Client Demographic'!C537</f>
        <v>0</v>
      </c>
      <c r="D537" s="99"/>
      <c r="E537" s="100"/>
      <c r="F537" s="101"/>
      <c r="G537" s="87"/>
      <c r="H537" s="88"/>
      <c r="I537" s="102"/>
      <c r="J537" s="103"/>
      <c r="K537" s="104"/>
      <c r="L537" s="105"/>
      <c r="M537" s="93">
        <f t="shared" si="8"/>
        <v>0</v>
      </c>
      <c r="N537" s="110"/>
      <c r="O537" s="106">
        <f t="shared" si="9"/>
        <v>0</v>
      </c>
      <c r="P537" s="95"/>
      <c r="R537" s="96">
        <f>'Initial Info Client Demographic'!D537</f>
        <v>0</v>
      </c>
      <c r="T537" s="33">
        <f>'Initial Info Client Demographic'!E537</f>
        <v>0</v>
      </c>
      <c r="U537" s="34">
        <f>'Initial Info Client Demographic'!F537</f>
        <v>0</v>
      </c>
      <c r="V537" s="35">
        <f>'Initial Info Client Demographic'!G537</f>
        <v>0</v>
      </c>
      <c r="W537" s="33">
        <f>'Initial Info Client Demographic'!H537</f>
        <v>0</v>
      </c>
      <c r="X537" s="34">
        <f>'Initial Info Client Demographic'!I537</f>
        <v>0</v>
      </c>
      <c r="Y537" s="35">
        <f>'Initial Info Client Demographic'!E537</f>
        <v>0</v>
      </c>
      <c r="Z537" s="35">
        <f>'Initial Info Client Demographic'!F537</f>
        <v>0</v>
      </c>
      <c r="AA537" s="35">
        <f>'Initial Info Client Demographic'!G537</f>
        <v>0</v>
      </c>
      <c r="AB537" s="35">
        <f>'Initial Info Client Demographic'!H537</f>
        <v>0</v>
      </c>
      <c r="AC537" s="35">
        <f>'Initial Info Client Demographic'!I537</f>
        <v>0</v>
      </c>
      <c r="AD537" s="35">
        <f>'Initial Info Client Demographic'!J537</f>
        <v>0</v>
      </c>
    </row>
    <row r="538" spans="1:30" ht="49.5" customHeight="1">
      <c r="A538" s="29">
        <f t="shared" si="7"/>
        <v>525</v>
      </c>
      <c r="B538" s="82">
        <f>'Initial Info Client Demographic'!B538</f>
        <v>0</v>
      </c>
      <c r="C538" s="83">
        <f>'Initial Info Client Demographic'!C538</f>
        <v>0</v>
      </c>
      <c r="D538" s="84"/>
      <c r="E538" s="85"/>
      <c r="F538" s="86"/>
      <c r="G538" s="87"/>
      <c r="H538" s="88"/>
      <c r="I538" s="89"/>
      <c r="J538" s="90"/>
      <c r="K538" s="91"/>
      <c r="L538" s="92"/>
      <c r="M538" s="93">
        <f t="shared" si="8"/>
        <v>0</v>
      </c>
      <c r="N538" s="109"/>
      <c r="O538" s="94">
        <f t="shared" si="9"/>
        <v>0</v>
      </c>
      <c r="P538" s="95"/>
      <c r="R538" s="96">
        <f>'Initial Info Client Demographic'!D538</f>
        <v>0</v>
      </c>
      <c r="T538" s="33">
        <f>'Initial Info Client Demographic'!E538</f>
        <v>0</v>
      </c>
      <c r="U538" s="34">
        <f>'Initial Info Client Demographic'!F538</f>
        <v>0</v>
      </c>
      <c r="V538" s="35">
        <f>'Initial Info Client Demographic'!G538</f>
        <v>0</v>
      </c>
      <c r="W538" s="33">
        <f>'Initial Info Client Demographic'!H538</f>
        <v>0</v>
      </c>
      <c r="X538" s="34">
        <f>'Initial Info Client Demographic'!I538</f>
        <v>0</v>
      </c>
      <c r="Y538" s="35">
        <f>'Initial Info Client Demographic'!E538</f>
        <v>0</v>
      </c>
      <c r="Z538" s="35">
        <f>'Initial Info Client Demographic'!F538</f>
        <v>0</v>
      </c>
      <c r="AA538" s="35">
        <f>'Initial Info Client Demographic'!G538</f>
        <v>0</v>
      </c>
      <c r="AB538" s="35">
        <f>'Initial Info Client Demographic'!H538</f>
        <v>0</v>
      </c>
      <c r="AC538" s="35">
        <f>'Initial Info Client Demographic'!I538</f>
        <v>0</v>
      </c>
      <c r="AD538" s="35">
        <f>'Initial Info Client Demographic'!J538</f>
        <v>0</v>
      </c>
    </row>
    <row r="539" spans="1:30" ht="49.5" customHeight="1">
      <c r="A539" s="29">
        <f t="shared" si="7"/>
        <v>526</v>
      </c>
      <c r="B539" s="97">
        <f>'Initial Info Client Demographic'!B539</f>
        <v>0</v>
      </c>
      <c r="C539" s="98">
        <f>'Initial Info Client Demographic'!C539</f>
        <v>0</v>
      </c>
      <c r="D539" s="99"/>
      <c r="E539" s="100"/>
      <c r="F539" s="101"/>
      <c r="G539" s="87"/>
      <c r="H539" s="88"/>
      <c r="I539" s="102"/>
      <c r="J539" s="103"/>
      <c r="K539" s="104"/>
      <c r="L539" s="105"/>
      <c r="M539" s="93">
        <f t="shared" si="8"/>
        <v>0</v>
      </c>
      <c r="N539" s="110"/>
      <c r="O539" s="106">
        <f t="shared" si="9"/>
        <v>0</v>
      </c>
      <c r="P539" s="95"/>
      <c r="R539" s="96">
        <f>'Initial Info Client Demographic'!D539</f>
        <v>0</v>
      </c>
      <c r="T539" s="33">
        <f>'Initial Info Client Demographic'!E539</f>
        <v>0</v>
      </c>
      <c r="U539" s="34">
        <f>'Initial Info Client Demographic'!F539</f>
        <v>0</v>
      </c>
      <c r="V539" s="35">
        <f>'Initial Info Client Demographic'!G539</f>
        <v>0</v>
      </c>
      <c r="W539" s="33">
        <f>'Initial Info Client Demographic'!H539</f>
        <v>0</v>
      </c>
      <c r="X539" s="34">
        <f>'Initial Info Client Demographic'!I539</f>
        <v>0</v>
      </c>
      <c r="Y539" s="35">
        <f>'Initial Info Client Demographic'!E539</f>
        <v>0</v>
      </c>
      <c r="Z539" s="35">
        <f>'Initial Info Client Demographic'!F539</f>
        <v>0</v>
      </c>
      <c r="AA539" s="35">
        <f>'Initial Info Client Demographic'!G539</f>
        <v>0</v>
      </c>
      <c r="AB539" s="35">
        <f>'Initial Info Client Demographic'!H539</f>
        <v>0</v>
      </c>
      <c r="AC539" s="35">
        <f>'Initial Info Client Demographic'!I539</f>
        <v>0</v>
      </c>
      <c r="AD539" s="35">
        <f>'Initial Info Client Demographic'!J539</f>
        <v>0</v>
      </c>
    </row>
    <row r="540" spans="1:30" ht="49.5" customHeight="1">
      <c r="A540" s="29">
        <f t="shared" si="7"/>
        <v>527</v>
      </c>
      <c r="B540" s="82">
        <f>'Initial Info Client Demographic'!B540</f>
        <v>0</v>
      </c>
      <c r="C540" s="83">
        <f>'Initial Info Client Demographic'!C540</f>
        <v>0</v>
      </c>
      <c r="D540" s="84"/>
      <c r="E540" s="85"/>
      <c r="F540" s="86"/>
      <c r="G540" s="87"/>
      <c r="H540" s="88"/>
      <c r="I540" s="89"/>
      <c r="J540" s="90"/>
      <c r="K540" s="91"/>
      <c r="L540" s="92"/>
      <c r="M540" s="93">
        <f t="shared" si="8"/>
        <v>0</v>
      </c>
      <c r="N540" s="109"/>
      <c r="O540" s="94">
        <f t="shared" si="9"/>
        <v>0</v>
      </c>
      <c r="P540" s="95"/>
      <c r="R540" s="96">
        <f>'Initial Info Client Demographic'!D540</f>
        <v>0</v>
      </c>
      <c r="T540" s="33">
        <f>'Initial Info Client Demographic'!E540</f>
        <v>0</v>
      </c>
      <c r="U540" s="34">
        <f>'Initial Info Client Demographic'!F540</f>
        <v>0</v>
      </c>
      <c r="V540" s="35">
        <f>'Initial Info Client Demographic'!G540</f>
        <v>0</v>
      </c>
      <c r="W540" s="33">
        <f>'Initial Info Client Demographic'!H540</f>
        <v>0</v>
      </c>
      <c r="X540" s="34">
        <f>'Initial Info Client Demographic'!I540</f>
        <v>0</v>
      </c>
      <c r="Y540" s="35">
        <f>'Initial Info Client Demographic'!E540</f>
        <v>0</v>
      </c>
      <c r="Z540" s="35">
        <f>'Initial Info Client Demographic'!F540</f>
        <v>0</v>
      </c>
      <c r="AA540" s="35">
        <f>'Initial Info Client Demographic'!G540</f>
        <v>0</v>
      </c>
      <c r="AB540" s="35">
        <f>'Initial Info Client Demographic'!H540</f>
        <v>0</v>
      </c>
      <c r="AC540" s="35">
        <f>'Initial Info Client Demographic'!I540</f>
        <v>0</v>
      </c>
      <c r="AD540" s="35">
        <f>'Initial Info Client Demographic'!J540</f>
        <v>0</v>
      </c>
    </row>
    <row r="541" spans="1:30" ht="49.5" customHeight="1">
      <c r="A541" s="29">
        <f t="shared" si="7"/>
        <v>528</v>
      </c>
      <c r="B541" s="97">
        <f>'Initial Info Client Demographic'!B541</f>
        <v>0</v>
      </c>
      <c r="C541" s="98">
        <f>'Initial Info Client Demographic'!C541</f>
        <v>0</v>
      </c>
      <c r="D541" s="99"/>
      <c r="E541" s="100"/>
      <c r="F541" s="101"/>
      <c r="G541" s="87"/>
      <c r="H541" s="88"/>
      <c r="I541" s="102"/>
      <c r="J541" s="103"/>
      <c r="K541" s="104"/>
      <c r="L541" s="105"/>
      <c r="M541" s="93">
        <f t="shared" si="8"/>
        <v>0</v>
      </c>
      <c r="N541" s="110"/>
      <c r="O541" s="106">
        <f t="shared" si="9"/>
        <v>0</v>
      </c>
      <c r="P541" s="95"/>
      <c r="R541" s="96">
        <f>'Initial Info Client Demographic'!D541</f>
        <v>0</v>
      </c>
      <c r="T541" s="33">
        <f>'Initial Info Client Demographic'!E541</f>
        <v>0</v>
      </c>
      <c r="U541" s="34">
        <f>'Initial Info Client Demographic'!F541</f>
        <v>0</v>
      </c>
      <c r="V541" s="35">
        <f>'Initial Info Client Demographic'!G541</f>
        <v>0</v>
      </c>
      <c r="W541" s="33">
        <f>'Initial Info Client Demographic'!H541</f>
        <v>0</v>
      </c>
      <c r="X541" s="34">
        <f>'Initial Info Client Demographic'!I541</f>
        <v>0</v>
      </c>
      <c r="Y541" s="35">
        <f>'Initial Info Client Demographic'!E541</f>
        <v>0</v>
      </c>
      <c r="Z541" s="35">
        <f>'Initial Info Client Demographic'!F541</f>
        <v>0</v>
      </c>
      <c r="AA541" s="35">
        <f>'Initial Info Client Demographic'!G541</f>
        <v>0</v>
      </c>
      <c r="AB541" s="35">
        <f>'Initial Info Client Demographic'!H541</f>
        <v>0</v>
      </c>
      <c r="AC541" s="35">
        <f>'Initial Info Client Demographic'!I541</f>
        <v>0</v>
      </c>
      <c r="AD541" s="35">
        <f>'Initial Info Client Demographic'!J541</f>
        <v>0</v>
      </c>
    </row>
    <row r="542" spans="1:30" ht="49.5" customHeight="1">
      <c r="A542" s="29">
        <f t="shared" si="7"/>
        <v>529</v>
      </c>
      <c r="B542" s="82">
        <f>'Initial Info Client Demographic'!B542</f>
        <v>0</v>
      </c>
      <c r="C542" s="83">
        <f>'Initial Info Client Demographic'!C542</f>
        <v>0</v>
      </c>
      <c r="D542" s="84"/>
      <c r="E542" s="85"/>
      <c r="F542" s="86"/>
      <c r="G542" s="87"/>
      <c r="H542" s="88"/>
      <c r="I542" s="89"/>
      <c r="J542" s="90"/>
      <c r="K542" s="91"/>
      <c r="L542" s="92"/>
      <c r="M542" s="93">
        <f t="shared" si="8"/>
        <v>0</v>
      </c>
      <c r="N542" s="109"/>
      <c r="O542" s="94">
        <f t="shared" si="9"/>
        <v>0</v>
      </c>
      <c r="P542" s="95"/>
      <c r="R542" s="96">
        <f>'Initial Info Client Demographic'!D542</f>
        <v>0</v>
      </c>
      <c r="T542" s="33">
        <f>'Initial Info Client Demographic'!E542</f>
        <v>0</v>
      </c>
      <c r="U542" s="34">
        <f>'Initial Info Client Demographic'!F542</f>
        <v>0</v>
      </c>
      <c r="V542" s="35">
        <f>'Initial Info Client Demographic'!G542</f>
        <v>0</v>
      </c>
      <c r="W542" s="33">
        <f>'Initial Info Client Demographic'!H542</f>
        <v>0</v>
      </c>
      <c r="X542" s="34">
        <f>'Initial Info Client Demographic'!I542</f>
        <v>0</v>
      </c>
      <c r="Y542" s="35">
        <f>'Initial Info Client Demographic'!E542</f>
        <v>0</v>
      </c>
      <c r="Z542" s="35">
        <f>'Initial Info Client Demographic'!F542</f>
        <v>0</v>
      </c>
      <c r="AA542" s="35">
        <f>'Initial Info Client Demographic'!G542</f>
        <v>0</v>
      </c>
      <c r="AB542" s="35">
        <f>'Initial Info Client Demographic'!H542</f>
        <v>0</v>
      </c>
      <c r="AC542" s="35">
        <f>'Initial Info Client Demographic'!I542</f>
        <v>0</v>
      </c>
      <c r="AD542" s="35">
        <f>'Initial Info Client Demographic'!J542</f>
        <v>0</v>
      </c>
    </row>
    <row r="543" spans="1:30" ht="49.5" customHeight="1">
      <c r="A543" s="29">
        <f t="shared" si="7"/>
        <v>530</v>
      </c>
      <c r="B543" s="97">
        <f>'Initial Info Client Demographic'!B543</f>
        <v>0</v>
      </c>
      <c r="C543" s="98">
        <f>'Initial Info Client Demographic'!C543</f>
        <v>0</v>
      </c>
      <c r="D543" s="99"/>
      <c r="E543" s="100"/>
      <c r="F543" s="101"/>
      <c r="G543" s="87"/>
      <c r="H543" s="88"/>
      <c r="I543" s="102"/>
      <c r="J543" s="103"/>
      <c r="K543" s="104"/>
      <c r="L543" s="105"/>
      <c r="M543" s="93">
        <f t="shared" si="8"/>
        <v>0</v>
      </c>
      <c r="N543" s="110"/>
      <c r="O543" s="106">
        <f t="shared" si="9"/>
        <v>0</v>
      </c>
      <c r="P543" s="95"/>
      <c r="R543" s="96">
        <f>'Initial Info Client Demographic'!D543</f>
        <v>0</v>
      </c>
      <c r="T543" s="33">
        <f>'Initial Info Client Demographic'!E543</f>
        <v>0</v>
      </c>
      <c r="U543" s="34">
        <f>'Initial Info Client Demographic'!F543</f>
        <v>0</v>
      </c>
      <c r="V543" s="35">
        <f>'Initial Info Client Demographic'!G543</f>
        <v>0</v>
      </c>
      <c r="W543" s="33">
        <f>'Initial Info Client Demographic'!H543</f>
        <v>0</v>
      </c>
      <c r="X543" s="34">
        <f>'Initial Info Client Demographic'!I543</f>
        <v>0</v>
      </c>
      <c r="Y543" s="35">
        <f>'Initial Info Client Demographic'!E543</f>
        <v>0</v>
      </c>
      <c r="Z543" s="35">
        <f>'Initial Info Client Demographic'!F543</f>
        <v>0</v>
      </c>
      <c r="AA543" s="35">
        <f>'Initial Info Client Demographic'!G543</f>
        <v>0</v>
      </c>
      <c r="AB543" s="35">
        <f>'Initial Info Client Demographic'!H543</f>
        <v>0</v>
      </c>
      <c r="AC543" s="35">
        <f>'Initial Info Client Demographic'!I543</f>
        <v>0</v>
      </c>
      <c r="AD543" s="35">
        <f>'Initial Info Client Demographic'!J543</f>
        <v>0</v>
      </c>
    </row>
    <row r="544" spans="1:30" ht="49.5" customHeight="1">
      <c r="A544" s="29">
        <f t="shared" si="7"/>
        <v>531</v>
      </c>
      <c r="B544" s="82">
        <f>'Initial Info Client Demographic'!B544</f>
        <v>0</v>
      </c>
      <c r="C544" s="83">
        <f>'Initial Info Client Demographic'!C544</f>
        <v>0</v>
      </c>
      <c r="D544" s="84"/>
      <c r="E544" s="85"/>
      <c r="F544" s="86"/>
      <c r="G544" s="87"/>
      <c r="H544" s="88"/>
      <c r="I544" s="89"/>
      <c r="J544" s="90"/>
      <c r="K544" s="91"/>
      <c r="L544" s="92"/>
      <c r="M544" s="93">
        <f t="shared" si="8"/>
        <v>0</v>
      </c>
      <c r="N544" s="109"/>
      <c r="O544" s="94">
        <f t="shared" si="9"/>
        <v>0</v>
      </c>
      <c r="P544" s="95"/>
      <c r="R544" s="96">
        <f>'Initial Info Client Demographic'!D544</f>
        <v>0</v>
      </c>
      <c r="T544" s="33">
        <f>'Initial Info Client Demographic'!E544</f>
        <v>0</v>
      </c>
      <c r="U544" s="34">
        <f>'Initial Info Client Demographic'!F544</f>
        <v>0</v>
      </c>
      <c r="V544" s="35">
        <f>'Initial Info Client Demographic'!G544</f>
        <v>0</v>
      </c>
      <c r="W544" s="33">
        <f>'Initial Info Client Demographic'!H544</f>
        <v>0</v>
      </c>
      <c r="X544" s="34">
        <f>'Initial Info Client Demographic'!I544</f>
        <v>0</v>
      </c>
      <c r="Y544" s="35">
        <f>'Initial Info Client Demographic'!E544</f>
        <v>0</v>
      </c>
      <c r="Z544" s="35">
        <f>'Initial Info Client Demographic'!F544</f>
        <v>0</v>
      </c>
      <c r="AA544" s="35">
        <f>'Initial Info Client Demographic'!G544</f>
        <v>0</v>
      </c>
      <c r="AB544" s="35">
        <f>'Initial Info Client Demographic'!H544</f>
        <v>0</v>
      </c>
      <c r="AC544" s="35">
        <f>'Initial Info Client Demographic'!I544</f>
        <v>0</v>
      </c>
      <c r="AD544" s="35">
        <f>'Initial Info Client Demographic'!J544</f>
        <v>0</v>
      </c>
    </row>
    <row r="545" spans="1:30" ht="49.5" customHeight="1">
      <c r="A545" s="29">
        <f t="shared" si="7"/>
        <v>532</v>
      </c>
      <c r="B545" s="97">
        <f>'Initial Info Client Demographic'!B545</f>
        <v>0</v>
      </c>
      <c r="C545" s="98">
        <f>'Initial Info Client Demographic'!C545</f>
        <v>0</v>
      </c>
      <c r="D545" s="99"/>
      <c r="E545" s="100"/>
      <c r="F545" s="101"/>
      <c r="G545" s="87"/>
      <c r="H545" s="88"/>
      <c r="I545" s="102"/>
      <c r="J545" s="103"/>
      <c r="K545" s="104"/>
      <c r="L545" s="105"/>
      <c r="M545" s="93">
        <f t="shared" si="8"/>
        <v>0</v>
      </c>
      <c r="N545" s="110"/>
      <c r="O545" s="106">
        <f t="shared" si="9"/>
        <v>0</v>
      </c>
      <c r="P545" s="95"/>
      <c r="R545" s="96">
        <f>'Initial Info Client Demographic'!D545</f>
        <v>0</v>
      </c>
      <c r="T545" s="33">
        <f>'Initial Info Client Demographic'!E545</f>
        <v>0</v>
      </c>
      <c r="U545" s="34">
        <f>'Initial Info Client Demographic'!F545</f>
        <v>0</v>
      </c>
      <c r="V545" s="35">
        <f>'Initial Info Client Demographic'!G545</f>
        <v>0</v>
      </c>
      <c r="W545" s="33">
        <f>'Initial Info Client Demographic'!H545</f>
        <v>0</v>
      </c>
      <c r="X545" s="34">
        <f>'Initial Info Client Demographic'!I545</f>
        <v>0</v>
      </c>
      <c r="Y545" s="35">
        <f>'Initial Info Client Demographic'!E545</f>
        <v>0</v>
      </c>
      <c r="Z545" s="35">
        <f>'Initial Info Client Demographic'!F545</f>
        <v>0</v>
      </c>
      <c r="AA545" s="35">
        <f>'Initial Info Client Demographic'!G545</f>
        <v>0</v>
      </c>
      <c r="AB545" s="35">
        <f>'Initial Info Client Demographic'!H545</f>
        <v>0</v>
      </c>
      <c r="AC545" s="35">
        <f>'Initial Info Client Demographic'!I545</f>
        <v>0</v>
      </c>
      <c r="AD545" s="35">
        <f>'Initial Info Client Demographic'!J545</f>
        <v>0</v>
      </c>
    </row>
    <row r="546" spans="1:30" ht="49.5" customHeight="1">
      <c r="A546" s="29">
        <f t="shared" si="7"/>
        <v>533</v>
      </c>
      <c r="B546" s="82">
        <f>'Initial Info Client Demographic'!B546</f>
        <v>0</v>
      </c>
      <c r="C546" s="83">
        <f>'Initial Info Client Demographic'!C546</f>
        <v>0</v>
      </c>
      <c r="D546" s="84"/>
      <c r="E546" s="85"/>
      <c r="F546" s="86"/>
      <c r="G546" s="87"/>
      <c r="H546" s="88"/>
      <c r="I546" s="89"/>
      <c r="J546" s="90"/>
      <c r="K546" s="91"/>
      <c r="L546" s="92"/>
      <c r="M546" s="93">
        <f t="shared" si="8"/>
        <v>0</v>
      </c>
      <c r="N546" s="109"/>
      <c r="O546" s="94">
        <f t="shared" si="9"/>
        <v>0</v>
      </c>
      <c r="P546" s="95"/>
      <c r="R546" s="96">
        <f>'Initial Info Client Demographic'!D546</f>
        <v>0</v>
      </c>
      <c r="T546" s="33">
        <f>'Initial Info Client Demographic'!E546</f>
        <v>0</v>
      </c>
      <c r="U546" s="34">
        <f>'Initial Info Client Demographic'!F546</f>
        <v>0</v>
      </c>
      <c r="V546" s="35">
        <f>'Initial Info Client Demographic'!G546</f>
        <v>0</v>
      </c>
      <c r="W546" s="33">
        <f>'Initial Info Client Demographic'!H546</f>
        <v>0</v>
      </c>
      <c r="X546" s="34">
        <f>'Initial Info Client Demographic'!I546</f>
        <v>0</v>
      </c>
      <c r="Y546" s="35">
        <f>'Initial Info Client Demographic'!E546</f>
        <v>0</v>
      </c>
      <c r="Z546" s="35">
        <f>'Initial Info Client Demographic'!F546</f>
        <v>0</v>
      </c>
      <c r="AA546" s="35">
        <f>'Initial Info Client Demographic'!G546</f>
        <v>0</v>
      </c>
      <c r="AB546" s="35">
        <f>'Initial Info Client Demographic'!H546</f>
        <v>0</v>
      </c>
      <c r="AC546" s="35">
        <f>'Initial Info Client Demographic'!I546</f>
        <v>0</v>
      </c>
      <c r="AD546" s="35">
        <f>'Initial Info Client Demographic'!J546</f>
        <v>0</v>
      </c>
    </row>
    <row r="547" spans="1:30" ht="49.5" customHeight="1">
      <c r="A547" s="29">
        <f t="shared" si="7"/>
        <v>534</v>
      </c>
      <c r="B547" s="97">
        <f>'Initial Info Client Demographic'!B547</f>
        <v>0</v>
      </c>
      <c r="C547" s="98">
        <f>'Initial Info Client Demographic'!C547</f>
        <v>0</v>
      </c>
      <c r="D547" s="99"/>
      <c r="E547" s="100"/>
      <c r="F547" s="101"/>
      <c r="G547" s="87"/>
      <c r="H547" s="88"/>
      <c r="I547" s="102"/>
      <c r="J547" s="103"/>
      <c r="K547" s="104"/>
      <c r="L547" s="105"/>
      <c r="M547" s="93">
        <f t="shared" si="8"/>
        <v>0</v>
      </c>
      <c r="N547" s="110"/>
      <c r="O547" s="106">
        <f t="shared" si="9"/>
        <v>0</v>
      </c>
      <c r="P547" s="95"/>
      <c r="R547" s="96">
        <f>'Initial Info Client Demographic'!D547</f>
        <v>0</v>
      </c>
      <c r="T547" s="33">
        <f>'Initial Info Client Demographic'!E547</f>
        <v>0</v>
      </c>
      <c r="U547" s="34">
        <f>'Initial Info Client Demographic'!F547</f>
        <v>0</v>
      </c>
      <c r="V547" s="35">
        <f>'Initial Info Client Demographic'!G547</f>
        <v>0</v>
      </c>
      <c r="W547" s="33">
        <f>'Initial Info Client Demographic'!H547</f>
        <v>0</v>
      </c>
      <c r="X547" s="34">
        <f>'Initial Info Client Demographic'!I547</f>
        <v>0</v>
      </c>
      <c r="Y547" s="35">
        <f>'Initial Info Client Demographic'!E547</f>
        <v>0</v>
      </c>
      <c r="Z547" s="35">
        <f>'Initial Info Client Demographic'!F547</f>
        <v>0</v>
      </c>
      <c r="AA547" s="35">
        <f>'Initial Info Client Demographic'!G547</f>
        <v>0</v>
      </c>
      <c r="AB547" s="35">
        <f>'Initial Info Client Demographic'!H547</f>
        <v>0</v>
      </c>
      <c r="AC547" s="35">
        <f>'Initial Info Client Demographic'!I547</f>
        <v>0</v>
      </c>
      <c r="AD547" s="35">
        <f>'Initial Info Client Demographic'!J547</f>
        <v>0</v>
      </c>
    </row>
    <row r="548" spans="1:30" ht="49.5" customHeight="1">
      <c r="A548" s="29">
        <f t="shared" si="7"/>
        <v>535</v>
      </c>
      <c r="B548" s="82">
        <f>'Initial Info Client Demographic'!B548</f>
        <v>0</v>
      </c>
      <c r="C548" s="83">
        <f>'Initial Info Client Demographic'!C548</f>
        <v>0</v>
      </c>
      <c r="D548" s="84"/>
      <c r="E548" s="85"/>
      <c r="F548" s="86"/>
      <c r="G548" s="87"/>
      <c r="H548" s="88"/>
      <c r="I548" s="89"/>
      <c r="J548" s="90"/>
      <c r="K548" s="91"/>
      <c r="L548" s="92"/>
      <c r="M548" s="93">
        <f t="shared" si="8"/>
        <v>0</v>
      </c>
      <c r="N548" s="109"/>
      <c r="O548" s="94">
        <f t="shared" si="9"/>
        <v>0</v>
      </c>
      <c r="P548" s="95"/>
      <c r="R548" s="96">
        <f>'Initial Info Client Demographic'!D548</f>
        <v>0</v>
      </c>
      <c r="T548" s="33">
        <f>'Initial Info Client Demographic'!E548</f>
        <v>0</v>
      </c>
      <c r="U548" s="34">
        <f>'Initial Info Client Demographic'!F548</f>
        <v>0</v>
      </c>
      <c r="V548" s="35">
        <f>'Initial Info Client Demographic'!G548</f>
        <v>0</v>
      </c>
      <c r="W548" s="33">
        <f>'Initial Info Client Demographic'!H548</f>
        <v>0</v>
      </c>
      <c r="X548" s="34">
        <f>'Initial Info Client Demographic'!I548</f>
        <v>0</v>
      </c>
      <c r="Y548" s="35">
        <f>'Initial Info Client Demographic'!E548</f>
        <v>0</v>
      </c>
      <c r="Z548" s="35">
        <f>'Initial Info Client Demographic'!F548</f>
        <v>0</v>
      </c>
      <c r="AA548" s="35">
        <f>'Initial Info Client Demographic'!G548</f>
        <v>0</v>
      </c>
      <c r="AB548" s="35">
        <f>'Initial Info Client Demographic'!H548</f>
        <v>0</v>
      </c>
      <c r="AC548" s="35">
        <f>'Initial Info Client Demographic'!I548</f>
        <v>0</v>
      </c>
      <c r="AD548" s="35">
        <f>'Initial Info Client Demographic'!J548</f>
        <v>0</v>
      </c>
    </row>
    <row r="549" spans="1:30" ht="49.5" customHeight="1">
      <c r="A549" s="29">
        <f t="shared" si="7"/>
        <v>536</v>
      </c>
      <c r="B549" s="97">
        <f>'Initial Info Client Demographic'!B549</f>
        <v>0</v>
      </c>
      <c r="C549" s="98">
        <f>'Initial Info Client Demographic'!C549</f>
        <v>0</v>
      </c>
      <c r="D549" s="99"/>
      <c r="E549" s="100"/>
      <c r="F549" s="101"/>
      <c r="G549" s="87"/>
      <c r="H549" s="88"/>
      <c r="I549" s="102"/>
      <c r="J549" s="103"/>
      <c r="K549" s="104"/>
      <c r="L549" s="105"/>
      <c r="M549" s="93">
        <f t="shared" si="8"/>
        <v>0</v>
      </c>
      <c r="N549" s="110"/>
      <c r="O549" s="106">
        <f t="shared" si="9"/>
        <v>0</v>
      </c>
      <c r="P549" s="95"/>
      <c r="R549" s="96">
        <f>'Initial Info Client Demographic'!D549</f>
        <v>0</v>
      </c>
      <c r="T549" s="33">
        <f>'Initial Info Client Demographic'!E549</f>
        <v>0</v>
      </c>
      <c r="U549" s="34">
        <f>'Initial Info Client Demographic'!F549</f>
        <v>0</v>
      </c>
      <c r="V549" s="35">
        <f>'Initial Info Client Demographic'!G549</f>
        <v>0</v>
      </c>
      <c r="W549" s="33">
        <f>'Initial Info Client Demographic'!H549</f>
        <v>0</v>
      </c>
      <c r="X549" s="34">
        <f>'Initial Info Client Demographic'!I549</f>
        <v>0</v>
      </c>
      <c r="Y549" s="35">
        <f>'Initial Info Client Demographic'!E549</f>
        <v>0</v>
      </c>
      <c r="Z549" s="35">
        <f>'Initial Info Client Demographic'!F549</f>
        <v>0</v>
      </c>
      <c r="AA549" s="35">
        <f>'Initial Info Client Demographic'!G549</f>
        <v>0</v>
      </c>
      <c r="AB549" s="35">
        <f>'Initial Info Client Demographic'!H549</f>
        <v>0</v>
      </c>
      <c r="AC549" s="35">
        <f>'Initial Info Client Demographic'!I549</f>
        <v>0</v>
      </c>
      <c r="AD549" s="35">
        <f>'Initial Info Client Demographic'!J549</f>
        <v>0</v>
      </c>
    </row>
    <row r="550" spans="1:30" ht="49.5" customHeight="1">
      <c r="A550" s="29">
        <f t="shared" si="7"/>
        <v>537</v>
      </c>
      <c r="B550" s="82">
        <f>'Initial Info Client Demographic'!B550</f>
        <v>0</v>
      </c>
      <c r="C550" s="83">
        <f>'Initial Info Client Demographic'!C550</f>
        <v>0</v>
      </c>
      <c r="D550" s="84"/>
      <c r="E550" s="85"/>
      <c r="F550" s="86"/>
      <c r="G550" s="87"/>
      <c r="H550" s="88"/>
      <c r="I550" s="89"/>
      <c r="J550" s="90"/>
      <c r="K550" s="91"/>
      <c r="L550" s="92"/>
      <c r="M550" s="93">
        <f t="shared" si="8"/>
        <v>0</v>
      </c>
      <c r="N550" s="109"/>
      <c r="O550" s="94">
        <f t="shared" si="9"/>
        <v>0</v>
      </c>
      <c r="P550" s="95"/>
      <c r="R550" s="96">
        <f>'Initial Info Client Demographic'!D550</f>
        <v>0</v>
      </c>
      <c r="T550" s="33">
        <f>'Initial Info Client Demographic'!E550</f>
        <v>0</v>
      </c>
      <c r="U550" s="34">
        <f>'Initial Info Client Demographic'!F550</f>
        <v>0</v>
      </c>
      <c r="V550" s="35">
        <f>'Initial Info Client Demographic'!G550</f>
        <v>0</v>
      </c>
      <c r="W550" s="33">
        <f>'Initial Info Client Demographic'!H550</f>
        <v>0</v>
      </c>
      <c r="X550" s="34">
        <f>'Initial Info Client Demographic'!I550</f>
        <v>0</v>
      </c>
      <c r="Y550" s="35">
        <f>'Initial Info Client Demographic'!E550</f>
        <v>0</v>
      </c>
      <c r="Z550" s="35">
        <f>'Initial Info Client Demographic'!F550</f>
        <v>0</v>
      </c>
      <c r="AA550" s="35">
        <f>'Initial Info Client Demographic'!G550</f>
        <v>0</v>
      </c>
      <c r="AB550" s="35">
        <f>'Initial Info Client Demographic'!H550</f>
        <v>0</v>
      </c>
      <c r="AC550" s="35">
        <f>'Initial Info Client Demographic'!I550</f>
        <v>0</v>
      </c>
      <c r="AD550" s="35">
        <f>'Initial Info Client Demographic'!J550</f>
        <v>0</v>
      </c>
    </row>
    <row r="551" spans="1:30" ht="49.5" customHeight="1">
      <c r="A551" s="29">
        <f t="shared" si="7"/>
        <v>538</v>
      </c>
      <c r="B551" s="97">
        <f>'Initial Info Client Demographic'!B551</f>
        <v>0</v>
      </c>
      <c r="C551" s="98">
        <f>'Initial Info Client Demographic'!C551</f>
        <v>0</v>
      </c>
      <c r="D551" s="99"/>
      <c r="E551" s="100"/>
      <c r="F551" s="101"/>
      <c r="G551" s="87"/>
      <c r="H551" s="88"/>
      <c r="I551" s="102"/>
      <c r="J551" s="103"/>
      <c r="K551" s="104"/>
      <c r="L551" s="105"/>
      <c r="M551" s="93">
        <f t="shared" si="8"/>
        <v>0</v>
      </c>
      <c r="N551" s="110"/>
      <c r="O551" s="106">
        <f t="shared" si="9"/>
        <v>0</v>
      </c>
      <c r="P551" s="95"/>
      <c r="R551" s="96">
        <f>'Initial Info Client Demographic'!D551</f>
        <v>0</v>
      </c>
      <c r="T551" s="33">
        <f>'Initial Info Client Demographic'!E551</f>
        <v>0</v>
      </c>
      <c r="U551" s="34">
        <f>'Initial Info Client Demographic'!F551</f>
        <v>0</v>
      </c>
      <c r="V551" s="35">
        <f>'Initial Info Client Demographic'!G551</f>
        <v>0</v>
      </c>
      <c r="W551" s="33">
        <f>'Initial Info Client Demographic'!H551</f>
        <v>0</v>
      </c>
      <c r="X551" s="34">
        <f>'Initial Info Client Demographic'!I551</f>
        <v>0</v>
      </c>
      <c r="Y551" s="35">
        <f>'Initial Info Client Demographic'!E551</f>
        <v>0</v>
      </c>
      <c r="Z551" s="35">
        <f>'Initial Info Client Demographic'!F551</f>
        <v>0</v>
      </c>
      <c r="AA551" s="35">
        <f>'Initial Info Client Demographic'!G551</f>
        <v>0</v>
      </c>
      <c r="AB551" s="35">
        <f>'Initial Info Client Demographic'!H551</f>
        <v>0</v>
      </c>
      <c r="AC551" s="35">
        <f>'Initial Info Client Demographic'!I551</f>
        <v>0</v>
      </c>
      <c r="AD551" s="35">
        <f>'Initial Info Client Demographic'!J551</f>
        <v>0</v>
      </c>
    </row>
    <row r="552" spans="1:30" ht="49.5" customHeight="1">
      <c r="A552" s="29">
        <f t="shared" si="7"/>
        <v>539</v>
      </c>
      <c r="B552" s="82">
        <f>'Initial Info Client Demographic'!B552</f>
        <v>0</v>
      </c>
      <c r="C552" s="83">
        <f>'Initial Info Client Demographic'!C552</f>
        <v>0</v>
      </c>
      <c r="D552" s="84"/>
      <c r="E552" s="85"/>
      <c r="F552" s="86"/>
      <c r="G552" s="87"/>
      <c r="H552" s="88"/>
      <c r="I552" s="89"/>
      <c r="J552" s="90"/>
      <c r="K552" s="91"/>
      <c r="L552" s="92"/>
      <c r="M552" s="93">
        <f t="shared" si="8"/>
        <v>0</v>
      </c>
      <c r="N552" s="109"/>
      <c r="O552" s="94">
        <f t="shared" si="9"/>
        <v>0</v>
      </c>
      <c r="P552" s="95"/>
      <c r="R552" s="96">
        <f>'Initial Info Client Demographic'!D552</f>
        <v>0</v>
      </c>
      <c r="T552" s="33">
        <f>'Initial Info Client Demographic'!E552</f>
        <v>0</v>
      </c>
      <c r="U552" s="34">
        <f>'Initial Info Client Demographic'!F552</f>
        <v>0</v>
      </c>
      <c r="V552" s="35">
        <f>'Initial Info Client Demographic'!G552</f>
        <v>0</v>
      </c>
      <c r="W552" s="33">
        <f>'Initial Info Client Demographic'!H552</f>
        <v>0</v>
      </c>
      <c r="X552" s="34">
        <f>'Initial Info Client Demographic'!I552</f>
        <v>0</v>
      </c>
      <c r="Y552" s="35">
        <f>'Initial Info Client Demographic'!E552</f>
        <v>0</v>
      </c>
      <c r="Z552" s="35">
        <f>'Initial Info Client Demographic'!F552</f>
        <v>0</v>
      </c>
      <c r="AA552" s="35">
        <f>'Initial Info Client Demographic'!G552</f>
        <v>0</v>
      </c>
      <c r="AB552" s="35">
        <f>'Initial Info Client Demographic'!H552</f>
        <v>0</v>
      </c>
      <c r="AC552" s="35">
        <f>'Initial Info Client Demographic'!I552</f>
        <v>0</v>
      </c>
      <c r="AD552" s="35">
        <f>'Initial Info Client Demographic'!J552</f>
        <v>0</v>
      </c>
    </row>
    <row r="553" spans="1:30" ht="49.5" customHeight="1">
      <c r="A553" s="29">
        <f t="shared" si="7"/>
        <v>540</v>
      </c>
      <c r="B553" s="97">
        <f>'Initial Info Client Demographic'!B553</f>
        <v>0</v>
      </c>
      <c r="C553" s="98">
        <f>'Initial Info Client Demographic'!C553</f>
        <v>0</v>
      </c>
      <c r="D553" s="99"/>
      <c r="E553" s="100"/>
      <c r="F553" s="101"/>
      <c r="G553" s="87"/>
      <c r="H553" s="88"/>
      <c r="I553" s="102"/>
      <c r="J553" s="103"/>
      <c r="K553" s="104"/>
      <c r="L553" s="105"/>
      <c r="M553" s="93">
        <f t="shared" si="8"/>
        <v>0</v>
      </c>
      <c r="N553" s="110"/>
      <c r="O553" s="106">
        <f t="shared" si="9"/>
        <v>0</v>
      </c>
      <c r="P553" s="95"/>
      <c r="R553" s="96">
        <f>'Initial Info Client Demographic'!D553</f>
        <v>0</v>
      </c>
      <c r="T553" s="33">
        <f>'Initial Info Client Demographic'!E553</f>
        <v>0</v>
      </c>
      <c r="U553" s="34">
        <f>'Initial Info Client Demographic'!F553</f>
        <v>0</v>
      </c>
      <c r="V553" s="35">
        <f>'Initial Info Client Demographic'!G553</f>
        <v>0</v>
      </c>
      <c r="W553" s="33">
        <f>'Initial Info Client Demographic'!H553</f>
        <v>0</v>
      </c>
      <c r="X553" s="34">
        <f>'Initial Info Client Demographic'!I553</f>
        <v>0</v>
      </c>
      <c r="Y553" s="35">
        <f>'Initial Info Client Demographic'!E553</f>
        <v>0</v>
      </c>
      <c r="Z553" s="35">
        <f>'Initial Info Client Demographic'!F553</f>
        <v>0</v>
      </c>
      <c r="AA553" s="35">
        <f>'Initial Info Client Demographic'!G553</f>
        <v>0</v>
      </c>
      <c r="AB553" s="35">
        <f>'Initial Info Client Demographic'!H553</f>
        <v>0</v>
      </c>
      <c r="AC553" s="35">
        <f>'Initial Info Client Demographic'!I553</f>
        <v>0</v>
      </c>
      <c r="AD553" s="35">
        <f>'Initial Info Client Demographic'!J553</f>
        <v>0</v>
      </c>
    </row>
    <row r="554" spans="1:30" ht="49.5" customHeight="1">
      <c r="A554" s="29">
        <f t="shared" si="7"/>
        <v>541</v>
      </c>
      <c r="B554" s="82">
        <f>'Initial Info Client Demographic'!B554</f>
        <v>0</v>
      </c>
      <c r="C554" s="83">
        <f>'Initial Info Client Demographic'!C554</f>
        <v>0</v>
      </c>
      <c r="D554" s="84"/>
      <c r="E554" s="85"/>
      <c r="F554" s="86"/>
      <c r="G554" s="87"/>
      <c r="H554" s="88"/>
      <c r="I554" s="89"/>
      <c r="J554" s="90"/>
      <c r="K554" s="91"/>
      <c r="L554" s="92"/>
      <c r="M554" s="93">
        <f t="shared" si="8"/>
        <v>0</v>
      </c>
      <c r="N554" s="109"/>
      <c r="O554" s="94">
        <f t="shared" si="9"/>
        <v>0</v>
      </c>
      <c r="P554" s="95"/>
      <c r="R554" s="96">
        <f>'Initial Info Client Demographic'!D554</f>
        <v>0</v>
      </c>
      <c r="T554" s="33">
        <f>'Initial Info Client Demographic'!E554</f>
        <v>0</v>
      </c>
      <c r="U554" s="34">
        <f>'Initial Info Client Demographic'!F554</f>
        <v>0</v>
      </c>
      <c r="V554" s="35">
        <f>'Initial Info Client Demographic'!G554</f>
        <v>0</v>
      </c>
      <c r="W554" s="33">
        <f>'Initial Info Client Demographic'!H554</f>
        <v>0</v>
      </c>
      <c r="X554" s="34">
        <f>'Initial Info Client Demographic'!I554</f>
        <v>0</v>
      </c>
      <c r="Y554" s="35">
        <f>'Initial Info Client Demographic'!E554</f>
        <v>0</v>
      </c>
      <c r="Z554" s="35">
        <f>'Initial Info Client Demographic'!F554</f>
        <v>0</v>
      </c>
      <c r="AA554" s="35">
        <f>'Initial Info Client Demographic'!G554</f>
        <v>0</v>
      </c>
      <c r="AB554" s="35">
        <f>'Initial Info Client Demographic'!H554</f>
        <v>0</v>
      </c>
      <c r="AC554" s="35">
        <f>'Initial Info Client Demographic'!I554</f>
        <v>0</v>
      </c>
      <c r="AD554" s="35">
        <f>'Initial Info Client Demographic'!J554</f>
        <v>0</v>
      </c>
    </row>
    <row r="555" spans="1:30" ht="49.5" customHeight="1">
      <c r="A555" s="29">
        <f t="shared" si="7"/>
        <v>542</v>
      </c>
      <c r="B555" s="97">
        <f>'Initial Info Client Demographic'!B555</f>
        <v>0</v>
      </c>
      <c r="C555" s="98">
        <f>'Initial Info Client Demographic'!C555</f>
        <v>0</v>
      </c>
      <c r="D555" s="99"/>
      <c r="E555" s="100"/>
      <c r="F555" s="101"/>
      <c r="G555" s="87"/>
      <c r="H555" s="88"/>
      <c r="I555" s="102"/>
      <c r="J555" s="103"/>
      <c r="K555" s="104"/>
      <c r="L555" s="105"/>
      <c r="M555" s="93">
        <f t="shared" si="8"/>
        <v>0</v>
      </c>
      <c r="N555" s="110"/>
      <c r="O555" s="106">
        <f t="shared" si="9"/>
        <v>0</v>
      </c>
      <c r="P555" s="95"/>
      <c r="R555" s="96">
        <f>'Initial Info Client Demographic'!D555</f>
        <v>0</v>
      </c>
      <c r="T555" s="33">
        <f>'Initial Info Client Demographic'!E555</f>
        <v>0</v>
      </c>
      <c r="U555" s="34">
        <f>'Initial Info Client Demographic'!F555</f>
        <v>0</v>
      </c>
      <c r="V555" s="35">
        <f>'Initial Info Client Demographic'!G555</f>
        <v>0</v>
      </c>
      <c r="W555" s="33">
        <f>'Initial Info Client Demographic'!H555</f>
        <v>0</v>
      </c>
      <c r="X555" s="34">
        <f>'Initial Info Client Demographic'!I555</f>
        <v>0</v>
      </c>
      <c r="Y555" s="35">
        <f>'Initial Info Client Demographic'!E555</f>
        <v>0</v>
      </c>
      <c r="Z555" s="35">
        <f>'Initial Info Client Demographic'!F555</f>
        <v>0</v>
      </c>
      <c r="AA555" s="35">
        <f>'Initial Info Client Demographic'!G555</f>
        <v>0</v>
      </c>
      <c r="AB555" s="35">
        <f>'Initial Info Client Demographic'!H555</f>
        <v>0</v>
      </c>
      <c r="AC555" s="35">
        <f>'Initial Info Client Demographic'!I555</f>
        <v>0</v>
      </c>
      <c r="AD555" s="35">
        <f>'Initial Info Client Demographic'!J555</f>
        <v>0</v>
      </c>
    </row>
    <row r="556" spans="1:30" ht="49.5" customHeight="1">
      <c r="A556" s="29">
        <f t="shared" si="7"/>
        <v>543</v>
      </c>
      <c r="B556" s="82">
        <f>'Initial Info Client Demographic'!B556</f>
        <v>0</v>
      </c>
      <c r="C556" s="83">
        <f>'Initial Info Client Demographic'!C556</f>
        <v>0</v>
      </c>
      <c r="D556" s="84"/>
      <c r="E556" s="85"/>
      <c r="F556" s="86"/>
      <c r="G556" s="87"/>
      <c r="H556" s="88"/>
      <c r="I556" s="89"/>
      <c r="J556" s="90"/>
      <c r="K556" s="91"/>
      <c r="L556" s="92"/>
      <c r="M556" s="93">
        <f t="shared" si="8"/>
        <v>0</v>
      </c>
      <c r="N556" s="109"/>
      <c r="O556" s="94">
        <f t="shared" si="9"/>
        <v>0</v>
      </c>
      <c r="P556" s="95"/>
      <c r="R556" s="96">
        <f>'Initial Info Client Demographic'!D556</f>
        <v>0</v>
      </c>
      <c r="T556" s="33">
        <f>'Initial Info Client Demographic'!E556</f>
        <v>0</v>
      </c>
      <c r="U556" s="34">
        <f>'Initial Info Client Demographic'!F556</f>
        <v>0</v>
      </c>
      <c r="V556" s="35">
        <f>'Initial Info Client Demographic'!G556</f>
        <v>0</v>
      </c>
      <c r="W556" s="33">
        <f>'Initial Info Client Demographic'!H556</f>
        <v>0</v>
      </c>
      <c r="X556" s="34">
        <f>'Initial Info Client Demographic'!I556</f>
        <v>0</v>
      </c>
      <c r="Y556" s="35">
        <f>'Initial Info Client Demographic'!E556</f>
        <v>0</v>
      </c>
      <c r="Z556" s="35">
        <f>'Initial Info Client Demographic'!F556</f>
        <v>0</v>
      </c>
      <c r="AA556" s="35">
        <f>'Initial Info Client Demographic'!G556</f>
        <v>0</v>
      </c>
      <c r="AB556" s="35">
        <f>'Initial Info Client Demographic'!H556</f>
        <v>0</v>
      </c>
      <c r="AC556" s="35">
        <f>'Initial Info Client Demographic'!I556</f>
        <v>0</v>
      </c>
      <c r="AD556" s="35">
        <f>'Initial Info Client Demographic'!J556</f>
        <v>0</v>
      </c>
    </row>
    <row r="557" spans="1:30" ht="49.5" customHeight="1">
      <c r="A557" s="29">
        <f t="shared" si="7"/>
        <v>544</v>
      </c>
      <c r="B557" s="97">
        <f>'Initial Info Client Demographic'!B557</f>
        <v>0</v>
      </c>
      <c r="C557" s="98">
        <f>'Initial Info Client Demographic'!C557</f>
        <v>0</v>
      </c>
      <c r="D557" s="99"/>
      <c r="E557" s="100"/>
      <c r="F557" s="101"/>
      <c r="G557" s="87"/>
      <c r="H557" s="88"/>
      <c r="I557" s="102"/>
      <c r="J557" s="103"/>
      <c r="K557" s="104"/>
      <c r="L557" s="105"/>
      <c r="M557" s="93">
        <f t="shared" si="8"/>
        <v>0</v>
      </c>
      <c r="N557" s="110"/>
      <c r="O557" s="106">
        <f t="shared" si="9"/>
        <v>0</v>
      </c>
      <c r="P557" s="95"/>
      <c r="R557" s="96">
        <f>'Initial Info Client Demographic'!D557</f>
        <v>0</v>
      </c>
      <c r="T557" s="33">
        <f>'Initial Info Client Demographic'!E557</f>
        <v>0</v>
      </c>
      <c r="U557" s="34">
        <f>'Initial Info Client Demographic'!F557</f>
        <v>0</v>
      </c>
      <c r="V557" s="35">
        <f>'Initial Info Client Demographic'!G557</f>
        <v>0</v>
      </c>
      <c r="W557" s="33">
        <f>'Initial Info Client Demographic'!H557</f>
        <v>0</v>
      </c>
      <c r="X557" s="34">
        <f>'Initial Info Client Demographic'!I557</f>
        <v>0</v>
      </c>
      <c r="Y557" s="35">
        <f>'Initial Info Client Demographic'!E557</f>
        <v>0</v>
      </c>
      <c r="Z557" s="35">
        <f>'Initial Info Client Demographic'!F557</f>
        <v>0</v>
      </c>
      <c r="AA557" s="35">
        <f>'Initial Info Client Demographic'!G557</f>
        <v>0</v>
      </c>
      <c r="AB557" s="35">
        <f>'Initial Info Client Demographic'!H557</f>
        <v>0</v>
      </c>
      <c r="AC557" s="35">
        <f>'Initial Info Client Demographic'!I557</f>
        <v>0</v>
      </c>
      <c r="AD557" s="35">
        <f>'Initial Info Client Demographic'!J557</f>
        <v>0</v>
      </c>
    </row>
    <row r="558" spans="1:30" ht="49.5" customHeight="1">
      <c r="A558" s="29">
        <f t="shared" si="7"/>
        <v>545</v>
      </c>
      <c r="B558" s="82">
        <f>'Initial Info Client Demographic'!B558</f>
        <v>0</v>
      </c>
      <c r="C558" s="83">
        <f>'Initial Info Client Demographic'!C558</f>
        <v>0</v>
      </c>
      <c r="D558" s="84"/>
      <c r="E558" s="85"/>
      <c r="F558" s="86"/>
      <c r="G558" s="87"/>
      <c r="H558" s="88"/>
      <c r="I558" s="89"/>
      <c r="J558" s="90"/>
      <c r="K558" s="91"/>
      <c r="L558" s="92"/>
      <c r="M558" s="93">
        <f t="shared" si="8"/>
        <v>0</v>
      </c>
      <c r="N558" s="109"/>
      <c r="O558" s="94">
        <f t="shared" si="9"/>
        <v>0</v>
      </c>
      <c r="P558" s="95"/>
      <c r="R558" s="96">
        <f>'Initial Info Client Demographic'!D558</f>
        <v>0</v>
      </c>
      <c r="T558" s="33">
        <f>'Initial Info Client Demographic'!E558</f>
        <v>0</v>
      </c>
      <c r="U558" s="34">
        <f>'Initial Info Client Demographic'!F558</f>
        <v>0</v>
      </c>
      <c r="V558" s="35">
        <f>'Initial Info Client Demographic'!G558</f>
        <v>0</v>
      </c>
      <c r="W558" s="33">
        <f>'Initial Info Client Demographic'!H558</f>
        <v>0</v>
      </c>
      <c r="X558" s="34">
        <f>'Initial Info Client Demographic'!I558</f>
        <v>0</v>
      </c>
      <c r="Y558" s="35">
        <f>'Initial Info Client Demographic'!E558</f>
        <v>0</v>
      </c>
      <c r="Z558" s="35">
        <f>'Initial Info Client Demographic'!F558</f>
        <v>0</v>
      </c>
      <c r="AA558" s="35">
        <f>'Initial Info Client Demographic'!G558</f>
        <v>0</v>
      </c>
      <c r="AB558" s="35">
        <f>'Initial Info Client Demographic'!H558</f>
        <v>0</v>
      </c>
      <c r="AC558" s="35">
        <f>'Initial Info Client Demographic'!I558</f>
        <v>0</v>
      </c>
      <c r="AD558" s="35">
        <f>'Initial Info Client Demographic'!J558</f>
        <v>0</v>
      </c>
    </row>
    <row r="559" spans="1:30" ht="49.5" customHeight="1">
      <c r="A559" s="29">
        <f t="shared" si="7"/>
        <v>546</v>
      </c>
      <c r="B559" s="97">
        <f>'Initial Info Client Demographic'!B559</f>
        <v>0</v>
      </c>
      <c r="C559" s="98">
        <f>'Initial Info Client Demographic'!C559</f>
        <v>0</v>
      </c>
      <c r="D559" s="99"/>
      <c r="E559" s="100"/>
      <c r="F559" s="101"/>
      <c r="G559" s="87"/>
      <c r="H559" s="88"/>
      <c r="I559" s="102"/>
      <c r="J559" s="103"/>
      <c r="K559" s="104"/>
      <c r="L559" s="105"/>
      <c r="M559" s="93">
        <f t="shared" si="8"/>
        <v>0</v>
      </c>
      <c r="N559" s="110"/>
      <c r="O559" s="106">
        <f t="shared" si="9"/>
        <v>0</v>
      </c>
      <c r="P559" s="95"/>
      <c r="R559" s="96">
        <f>'Initial Info Client Demographic'!D559</f>
        <v>0</v>
      </c>
      <c r="T559" s="33">
        <f>'Initial Info Client Demographic'!E559</f>
        <v>0</v>
      </c>
      <c r="U559" s="34">
        <f>'Initial Info Client Demographic'!F559</f>
        <v>0</v>
      </c>
      <c r="V559" s="35">
        <f>'Initial Info Client Demographic'!G559</f>
        <v>0</v>
      </c>
      <c r="W559" s="33">
        <f>'Initial Info Client Demographic'!H559</f>
        <v>0</v>
      </c>
      <c r="X559" s="34">
        <f>'Initial Info Client Demographic'!I559</f>
        <v>0</v>
      </c>
      <c r="Y559" s="35">
        <f>'Initial Info Client Demographic'!E559</f>
        <v>0</v>
      </c>
      <c r="Z559" s="35">
        <f>'Initial Info Client Demographic'!F559</f>
        <v>0</v>
      </c>
      <c r="AA559" s="35">
        <f>'Initial Info Client Demographic'!G559</f>
        <v>0</v>
      </c>
      <c r="AB559" s="35">
        <f>'Initial Info Client Demographic'!H559</f>
        <v>0</v>
      </c>
      <c r="AC559" s="35">
        <f>'Initial Info Client Demographic'!I559</f>
        <v>0</v>
      </c>
      <c r="AD559" s="35">
        <f>'Initial Info Client Demographic'!J559</f>
        <v>0</v>
      </c>
    </row>
    <row r="560" spans="1:30" ht="49.5" customHeight="1">
      <c r="A560" s="29">
        <f t="shared" si="7"/>
        <v>547</v>
      </c>
      <c r="B560" s="82">
        <f>'Initial Info Client Demographic'!B560</f>
        <v>0</v>
      </c>
      <c r="C560" s="83">
        <f>'Initial Info Client Demographic'!C560</f>
        <v>0</v>
      </c>
      <c r="D560" s="84"/>
      <c r="E560" s="85"/>
      <c r="F560" s="86"/>
      <c r="G560" s="87"/>
      <c r="H560" s="88"/>
      <c r="I560" s="89"/>
      <c r="J560" s="90"/>
      <c r="K560" s="91"/>
      <c r="L560" s="92"/>
      <c r="M560" s="93">
        <f t="shared" si="8"/>
        <v>0</v>
      </c>
      <c r="N560" s="109"/>
      <c r="O560" s="94">
        <f t="shared" si="9"/>
        <v>0</v>
      </c>
      <c r="P560" s="95"/>
      <c r="R560" s="96">
        <f>'Initial Info Client Demographic'!D560</f>
        <v>0</v>
      </c>
      <c r="T560" s="33">
        <f>'Initial Info Client Demographic'!E560</f>
        <v>0</v>
      </c>
      <c r="U560" s="34">
        <f>'Initial Info Client Demographic'!F560</f>
        <v>0</v>
      </c>
      <c r="V560" s="35">
        <f>'Initial Info Client Demographic'!G560</f>
        <v>0</v>
      </c>
      <c r="W560" s="33">
        <f>'Initial Info Client Demographic'!H560</f>
        <v>0</v>
      </c>
      <c r="X560" s="34">
        <f>'Initial Info Client Demographic'!I560</f>
        <v>0</v>
      </c>
      <c r="Y560" s="35">
        <f>'Initial Info Client Demographic'!E560</f>
        <v>0</v>
      </c>
      <c r="Z560" s="35">
        <f>'Initial Info Client Demographic'!F560</f>
        <v>0</v>
      </c>
      <c r="AA560" s="35">
        <f>'Initial Info Client Demographic'!G560</f>
        <v>0</v>
      </c>
      <c r="AB560" s="35">
        <f>'Initial Info Client Demographic'!H560</f>
        <v>0</v>
      </c>
      <c r="AC560" s="35">
        <f>'Initial Info Client Demographic'!I560</f>
        <v>0</v>
      </c>
      <c r="AD560" s="35">
        <f>'Initial Info Client Demographic'!J560</f>
        <v>0</v>
      </c>
    </row>
    <row r="561" spans="1:30" ht="49.5" customHeight="1">
      <c r="A561" s="29">
        <f t="shared" si="7"/>
        <v>548</v>
      </c>
      <c r="B561" s="97">
        <f>'Initial Info Client Demographic'!B561</f>
        <v>0</v>
      </c>
      <c r="C561" s="98">
        <f>'Initial Info Client Demographic'!C561</f>
        <v>0</v>
      </c>
      <c r="D561" s="99"/>
      <c r="E561" s="100"/>
      <c r="F561" s="101"/>
      <c r="G561" s="87"/>
      <c r="H561" s="88"/>
      <c r="I561" s="102"/>
      <c r="J561" s="103"/>
      <c r="K561" s="104"/>
      <c r="L561" s="105"/>
      <c r="M561" s="93">
        <f t="shared" si="8"/>
        <v>0</v>
      </c>
      <c r="N561" s="110"/>
      <c r="O561" s="106">
        <f t="shared" si="9"/>
        <v>0</v>
      </c>
      <c r="P561" s="95"/>
      <c r="R561" s="96">
        <f>'Initial Info Client Demographic'!D561</f>
        <v>0</v>
      </c>
      <c r="T561" s="33">
        <f>'Initial Info Client Demographic'!E561</f>
        <v>0</v>
      </c>
      <c r="U561" s="34">
        <f>'Initial Info Client Demographic'!F561</f>
        <v>0</v>
      </c>
      <c r="V561" s="35">
        <f>'Initial Info Client Demographic'!G561</f>
        <v>0</v>
      </c>
      <c r="W561" s="33">
        <f>'Initial Info Client Demographic'!H561</f>
        <v>0</v>
      </c>
      <c r="X561" s="34">
        <f>'Initial Info Client Demographic'!I561</f>
        <v>0</v>
      </c>
      <c r="Y561" s="35">
        <f>'Initial Info Client Demographic'!E561</f>
        <v>0</v>
      </c>
      <c r="Z561" s="35">
        <f>'Initial Info Client Demographic'!F561</f>
        <v>0</v>
      </c>
      <c r="AA561" s="35">
        <f>'Initial Info Client Demographic'!G561</f>
        <v>0</v>
      </c>
      <c r="AB561" s="35">
        <f>'Initial Info Client Demographic'!H561</f>
        <v>0</v>
      </c>
      <c r="AC561" s="35">
        <f>'Initial Info Client Demographic'!I561</f>
        <v>0</v>
      </c>
      <c r="AD561" s="35">
        <f>'Initial Info Client Demographic'!J561</f>
        <v>0</v>
      </c>
    </row>
    <row r="562" spans="1:30" ht="49.5" customHeight="1">
      <c r="A562" s="29">
        <f t="shared" si="7"/>
        <v>549</v>
      </c>
      <c r="B562" s="82">
        <f>'Initial Info Client Demographic'!B562</f>
        <v>0</v>
      </c>
      <c r="C562" s="83">
        <f>'Initial Info Client Demographic'!C562</f>
        <v>0</v>
      </c>
      <c r="D562" s="84"/>
      <c r="E562" s="85"/>
      <c r="F562" s="86"/>
      <c r="G562" s="87"/>
      <c r="H562" s="88"/>
      <c r="I562" s="89"/>
      <c r="J562" s="90"/>
      <c r="K562" s="91"/>
      <c r="L562" s="92"/>
      <c r="M562" s="93">
        <f t="shared" si="8"/>
        <v>0</v>
      </c>
      <c r="N562" s="109"/>
      <c r="O562" s="94">
        <f t="shared" si="9"/>
        <v>0</v>
      </c>
      <c r="P562" s="95"/>
      <c r="R562" s="96">
        <f>'Initial Info Client Demographic'!D562</f>
        <v>0</v>
      </c>
      <c r="T562" s="33">
        <f>'Initial Info Client Demographic'!E562</f>
        <v>0</v>
      </c>
      <c r="U562" s="34">
        <f>'Initial Info Client Demographic'!F562</f>
        <v>0</v>
      </c>
      <c r="V562" s="35">
        <f>'Initial Info Client Demographic'!G562</f>
        <v>0</v>
      </c>
      <c r="W562" s="33">
        <f>'Initial Info Client Demographic'!H562</f>
        <v>0</v>
      </c>
      <c r="X562" s="34">
        <f>'Initial Info Client Demographic'!I562</f>
        <v>0</v>
      </c>
      <c r="Y562" s="35">
        <f>'Initial Info Client Demographic'!E562</f>
        <v>0</v>
      </c>
      <c r="Z562" s="35">
        <f>'Initial Info Client Demographic'!F562</f>
        <v>0</v>
      </c>
      <c r="AA562" s="35">
        <f>'Initial Info Client Demographic'!G562</f>
        <v>0</v>
      </c>
      <c r="AB562" s="35">
        <f>'Initial Info Client Demographic'!H562</f>
        <v>0</v>
      </c>
      <c r="AC562" s="35">
        <f>'Initial Info Client Demographic'!I562</f>
        <v>0</v>
      </c>
      <c r="AD562" s="35">
        <f>'Initial Info Client Demographic'!J562</f>
        <v>0</v>
      </c>
    </row>
    <row r="563" spans="1:30" ht="49.5" customHeight="1">
      <c r="A563" s="29">
        <f t="shared" si="7"/>
        <v>550</v>
      </c>
      <c r="B563" s="97">
        <f>'Initial Info Client Demographic'!B563</f>
        <v>0</v>
      </c>
      <c r="C563" s="98">
        <f>'Initial Info Client Demographic'!C563</f>
        <v>0</v>
      </c>
      <c r="D563" s="99"/>
      <c r="E563" s="100"/>
      <c r="F563" s="101"/>
      <c r="G563" s="87"/>
      <c r="H563" s="88"/>
      <c r="I563" s="102"/>
      <c r="J563" s="103"/>
      <c r="K563" s="104"/>
      <c r="L563" s="105"/>
      <c r="M563" s="93">
        <f t="shared" si="8"/>
        <v>0</v>
      </c>
      <c r="N563" s="110"/>
      <c r="O563" s="106">
        <f t="shared" si="9"/>
        <v>0</v>
      </c>
      <c r="P563" s="95"/>
      <c r="R563" s="96">
        <f>'Initial Info Client Demographic'!D563</f>
        <v>0</v>
      </c>
      <c r="T563" s="33">
        <f>'Initial Info Client Demographic'!E563</f>
        <v>0</v>
      </c>
      <c r="U563" s="34">
        <f>'Initial Info Client Demographic'!F563</f>
        <v>0</v>
      </c>
      <c r="V563" s="35">
        <f>'Initial Info Client Demographic'!G563</f>
        <v>0</v>
      </c>
      <c r="W563" s="33">
        <f>'Initial Info Client Demographic'!H563</f>
        <v>0</v>
      </c>
      <c r="X563" s="34">
        <f>'Initial Info Client Demographic'!I563</f>
        <v>0</v>
      </c>
      <c r="Y563" s="35">
        <f>'Initial Info Client Demographic'!E563</f>
        <v>0</v>
      </c>
      <c r="Z563" s="35">
        <f>'Initial Info Client Demographic'!F563</f>
        <v>0</v>
      </c>
      <c r="AA563" s="35">
        <f>'Initial Info Client Demographic'!G563</f>
        <v>0</v>
      </c>
      <c r="AB563" s="35">
        <f>'Initial Info Client Demographic'!H563</f>
        <v>0</v>
      </c>
      <c r="AC563" s="35">
        <f>'Initial Info Client Demographic'!I563</f>
        <v>0</v>
      </c>
      <c r="AD563" s="35">
        <f>'Initial Info Client Demographic'!J563</f>
        <v>0</v>
      </c>
    </row>
    <row r="564" spans="1:30" ht="49.5" customHeight="1">
      <c r="A564" s="29">
        <f t="shared" si="7"/>
        <v>551</v>
      </c>
      <c r="B564" s="82">
        <f>'Initial Info Client Demographic'!B564</f>
        <v>0</v>
      </c>
      <c r="C564" s="83">
        <f>'Initial Info Client Demographic'!C564</f>
        <v>0</v>
      </c>
      <c r="D564" s="84"/>
      <c r="E564" s="85"/>
      <c r="F564" s="86"/>
      <c r="G564" s="87"/>
      <c r="H564" s="88"/>
      <c r="I564" s="89"/>
      <c r="J564" s="90"/>
      <c r="K564" s="91"/>
      <c r="L564" s="92"/>
      <c r="M564" s="93">
        <f t="shared" si="8"/>
        <v>0</v>
      </c>
      <c r="N564" s="109"/>
      <c r="O564" s="94">
        <f t="shared" si="9"/>
        <v>0</v>
      </c>
      <c r="P564" s="95"/>
      <c r="R564" s="96">
        <f>'Initial Info Client Demographic'!D564</f>
        <v>0</v>
      </c>
      <c r="T564" s="33">
        <f>'Initial Info Client Demographic'!E564</f>
        <v>0</v>
      </c>
      <c r="U564" s="34">
        <f>'Initial Info Client Demographic'!F564</f>
        <v>0</v>
      </c>
      <c r="V564" s="35">
        <f>'Initial Info Client Demographic'!G564</f>
        <v>0</v>
      </c>
      <c r="W564" s="33">
        <f>'Initial Info Client Demographic'!H564</f>
        <v>0</v>
      </c>
      <c r="X564" s="34">
        <f>'Initial Info Client Demographic'!I564</f>
        <v>0</v>
      </c>
      <c r="Y564" s="35">
        <f>'Initial Info Client Demographic'!E564</f>
        <v>0</v>
      </c>
      <c r="Z564" s="35">
        <f>'Initial Info Client Demographic'!F564</f>
        <v>0</v>
      </c>
      <c r="AA564" s="35">
        <f>'Initial Info Client Demographic'!G564</f>
        <v>0</v>
      </c>
      <c r="AB564" s="35">
        <f>'Initial Info Client Demographic'!H564</f>
        <v>0</v>
      </c>
      <c r="AC564" s="35">
        <f>'Initial Info Client Demographic'!I564</f>
        <v>0</v>
      </c>
      <c r="AD564" s="35">
        <f>'Initial Info Client Demographic'!J564</f>
        <v>0</v>
      </c>
    </row>
    <row r="565" spans="1:30" ht="49.5" customHeight="1">
      <c r="A565" s="29">
        <f t="shared" si="7"/>
        <v>552</v>
      </c>
      <c r="B565" s="97">
        <f>'Initial Info Client Demographic'!B565</f>
        <v>0</v>
      </c>
      <c r="C565" s="98">
        <f>'Initial Info Client Demographic'!C565</f>
        <v>0</v>
      </c>
      <c r="D565" s="99"/>
      <c r="E565" s="100"/>
      <c r="F565" s="101"/>
      <c r="G565" s="87"/>
      <c r="H565" s="88"/>
      <c r="I565" s="102"/>
      <c r="J565" s="103"/>
      <c r="K565" s="104"/>
      <c r="L565" s="105"/>
      <c r="M565" s="93">
        <f t="shared" si="8"/>
        <v>0</v>
      </c>
      <c r="N565" s="110"/>
      <c r="O565" s="106">
        <f t="shared" si="9"/>
        <v>0</v>
      </c>
      <c r="P565" s="95"/>
      <c r="R565" s="96">
        <f>'Initial Info Client Demographic'!D565</f>
        <v>0</v>
      </c>
      <c r="T565" s="33">
        <f>'Initial Info Client Demographic'!E565</f>
        <v>0</v>
      </c>
      <c r="U565" s="34">
        <f>'Initial Info Client Demographic'!F565</f>
        <v>0</v>
      </c>
      <c r="V565" s="35">
        <f>'Initial Info Client Demographic'!G565</f>
        <v>0</v>
      </c>
      <c r="W565" s="33">
        <f>'Initial Info Client Demographic'!H565</f>
        <v>0</v>
      </c>
      <c r="X565" s="34">
        <f>'Initial Info Client Demographic'!I565</f>
        <v>0</v>
      </c>
      <c r="Y565" s="35">
        <f>'Initial Info Client Demographic'!E565</f>
        <v>0</v>
      </c>
      <c r="Z565" s="35">
        <f>'Initial Info Client Demographic'!F565</f>
        <v>0</v>
      </c>
      <c r="AA565" s="35">
        <f>'Initial Info Client Demographic'!G565</f>
        <v>0</v>
      </c>
      <c r="AB565" s="35">
        <f>'Initial Info Client Demographic'!H565</f>
        <v>0</v>
      </c>
      <c r="AC565" s="35">
        <f>'Initial Info Client Demographic'!I565</f>
        <v>0</v>
      </c>
      <c r="AD565" s="35">
        <f>'Initial Info Client Demographic'!J565</f>
        <v>0</v>
      </c>
    </row>
    <row r="566" spans="1:30" ht="49.5" customHeight="1">
      <c r="A566" s="29">
        <f t="shared" si="7"/>
        <v>553</v>
      </c>
      <c r="B566" s="82">
        <f>'Initial Info Client Demographic'!B566</f>
        <v>0</v>
      </c>
      <c r="C566" s="83">
        <f>'Initial Info Client Demographic'!C566</f>
        <v>0</v>
      </c>
      <c r="D566" s="84"/>
      <c r="E566" s="85"/>
      <c r="F566" s="86"/>
      <c r="G566" s="87"/>
      <c r="H566" s="88"/>
      <c r="I566" s="89"/>
      <c r="J566" s="90"/>
      <c r="K566" s="91"/>
      <c r="L566" s="92"/>
      <c r="M566" s="93">
        <f t="shared" si="8"/>
        <v>0</v>
      </c>
      <c r="N566" s="109"/>
      <c r="O566" s="94">
        <f t="shared" si="9"/>
        <v>0</v>
      </c>
      <c r="P566" s="95"/>
      <c r="R566" s="96">
        <f>'Initial Info Client Demographic'!D566</f>
        <v>0</v>
      </c>
      <c r="T566" s="33">
        <f>'Initial Info Client Demographic'!E566</f>
        <v>0</v>
      </c>
      <c r="U566" s="34">
        <f>'Initial Info Client Demographic'!F566</f>
        <v>0</v>
      </c>
      <c r="V566" s="35">
        <f>'Initial Info Client Demographic'!G566</f>
        <v>0</v>
      </c>
      <c r="W566" s="33">
        <f>'Initial Info Client Demographic'!H566</f>
        <v>0</v>
      </c>
      <c r="X566" s="34">
        <f>'Initial Info Client Demographic'!I566</f>
        <v>0</v>
      </c>
      <c r="Y566" s="35">
        <f>'Initial Info Client Demographic'!E566</f>
        <v>0</v>
      </c>
      <c r="Z566" s="35">
        <f>'Initial Info Client Demographic'!F566</f>
        <v>0</v>
      </c>
      <c r="AA566" s="35">
        <f>'Initial Info Client Demographic'!G566</f>
        <v>0</v>
      </c>
      <c r="AB566" s="35">
        <f>'Initial Info Client Demographic'!H566</f>
        <v>0</v>
      </c>
      <c r="AC566" s="35">
        <f>'Initial Info Client Demographic'!I566</f>
        <v>0</v>
      </c>
      <c r="AD566" s="35">
        <f>'Initial Info Client Demographic'!J566</f>
        <v>0</v>
      </c>
    </row>
    <row r="567" spans="1:30" ht="49.5" customHeight="1">
      <c r="A567" s="29">
        <f t="shared" si="7"/>
        <v>554</v>
      </c>
      <c r="B567" s="97">
        <f>'Initial Info Client Demographic'!B567</f>
        <v>0</v>
      </c>
      <c r="C567" s="98">
        <f>'Initial Info Client Demographic'!C567</f>
        <v>0</v>
      </c>
      <c r="D567" s="99"/>
      <c r="E567" s="100"/>
      <c r="F567" s="101"/>
      <c r="G567" s="87"/>
      <c r="H567" s="88"/>
      <c r="I567" s="102"/>
      <c r="J567" s="103"/>
      <c r="K567" s="104"/>
      <c r="L567" s="105"/>
      <c r="M567" s="93">
        <f t="shared" si="8"/>
        <v>0</v>
      </c>
      <c r="N567" s="110"/>
      <c r="O567" s="106">
        <f t="shared" si="9"/>
        <v>0</v>
      </c>
      <c r="P567" s="95"/>
      <c r="R567" s="96">
        <f>'Initial Info Client Demographic'!D567</f>
        <v>0</v>
      </c>
      <c r="T567" s="33">
        <f>'Initial Info Client Demographic'!E567</f>
        <v>0</v>
      </c>
      <c r="U567" s="34">
        <f>'Initial Info Client Demographic'!F567</f>
        <v>0</v>
      </c>
      <c r="V567" s="35">
        <f>'Initial Info Client Demographic'!G567</f>
        <v>0</v>
      </c>
      <c r="W567" s="33">
        <f>'Initial Info Client Demographic'!H567</f>
        <v>0</v>
      </c>
      <c r="X567" s="34">
        <f>'Initial Info Client Demographic'!I567</f>
        <v>0</v>
      </c>
      <c r="Y567" s="35">
        <f>'Initial Info Client Demographic'!E567</f>
        <v>0</v>
      </c>
      <c r="Z567" s="35">
        <f>'Initial Info Client Demographic'!F567</f>
        <v>0</v>
      </c>
      <c r="AA567" s="35">
        <f>'Initial Info Client Demographic'!G567</f>
        <v>0</v>
      </c>
      <c r="AB567" s="35">
        <f>'Initial Info Client Demographic'!H567</f>
        <v>0</v>
      </c>
      <c r="AC567" s="35">
        <f>'Initial Info Client Demographic'!I567</f>
        <v>0</v>
      </c>
      <c r="AD567" s="35">
        <f>'Initial Info Client Demographic'!J567</f>
        <v>0</v>
      </c>
    </row>
    <row r="568" spans="1:30" ht="49.5" customHeight="1">
      <c r="A568" s="29">
        <f t="shared" si="7"/>
        <v>555</v>
      </c>
      <c r="B568" s="82">
        <f>'Initial Info Client Demographic'!B568</f>
        <v>0</v>
      </c>
      <c r="C568" s="83">
        <f>'Initial Info Client Demographic'!C568</f>
        <v>0</v>
      </c>
      <c r="D568" s="84"/>
      <c r="E568" s="85"/>
      <c r="F568" s="86"/>
      <c r="G568" s="87"/>
      <c r="H568" s="88"/>
      <c r="I568" s="89"/>
      <c r="J568" s="90"/>
      <c r="K568" s="91"/>
      <c r="L568" s="92"/>
      <c r="M568" s="93">
        <f t="shared" si="8"/>
        <v>0</v>
      </c>
      <c r="N568" s="109"/>
      <c r="O568" s="94">
        <f t="shared" si="9"/>
        <v>0</v>
      </c>
      <c r="P568" s="95"/>
      <c r="R568" s="96">
        <f>'Initial Info Client Demographic'!D568</f>
        <v>0</v>
      </c>
      <c r="T568" s="33">
        <f>'Initial Info Client Demographic'!E568</f>
        <v>0</v>
      </c>
      <c r="U568" s="34">
        <f>'Initial Info Client Demographic'!F568</f>
        <v>0</v>
      </c>
      <c r="V568" s="35">
        <f>'Initial Info Client Demographic'!G568</f>
        <v>0</v>
      </c>
      <c r="W568" s="33">
        <f>'Initial Info Client Demographic'!H568</f>
        <v>0</v>
      </c>
      <c r="X568" s="34">
        <f>'Initial Info Client Demographic'!I568</f>
        <v>0</v>
      </c>
      <c r="Y568" s="35">
        <f>'Initial Info Client Demographic'!E568</f>
        <v>0</v>
      </c>
      <c r="Z568" s="35">
        <f>'Initial Info Client Demographic'!F568</f>
        <v>0</v>
      </c>
      <c r="AA568" s="35">
        <f>'Initial Info Client Demographic'!G568</f>
        <v>0</v>
      </c>
      <c r="AB568" s="35">
        <f>'Initial Info Client Demographic'!H568</f>
        <v>0</v>
      </c>
      <c r="AC568" s="35">
        <f>'Initial Info Client Demographic'!I568</f>
        <v>0</v>
      </c>
      <c r="AD568" s="35">
        <f>'Initial Info Client Demographic'!J568</f>
        <v>0</v>
      </c>
    </row>
    <row r="569" spans="1:30" ht="49.5" customHeight="1">
      <c r="A569" s="29">
        <f t="shared" si="7"/>
        <v>556</v>
      </c>
      <c r="B569" s="97">
        <f>'Initial Info Client Demographic'!B569</f>
        <v>0</v>
      </c>
      <c r="C569" s="98">
        <f>'Initial Info Client Demographic'!C569</f>
        <v>0</v>
      </c>
      <c r="D569" s="99"/>
      <c r="E569" s="100"/>
      <c r="F569" s="101"/>
      <c r="G569" s="87"/>
      <c r="H569" s="88"/>
      <c r="I569" s="102"/>
      <c r="J569" s="103"/>
      <c r="K569" s="104"/>
      <c r="L569" s="105"/>
      <c r="M569" s="93">
        <f t="shared" si="8"/>
        <v>0</v>
      </c>
      <c r="N569" s="110"/>
      <c r="O569" s="106">
        <f t="shared" si="9"/>
        <v>0</v>
      </c>
      <c r="P569" s="95"/>
      <c r="R569" s="96">
        <f>'Initial Info Client Demographic'!D569</f>
        <v>0</v>
      </c>
      <c r="T569" s="33">
        <f>'Initial Info Client Demographic'!E569</f>
        <v>0</v>
      </c>
      <c r="U569" s="34">
        <f>'Initial Info Client Demographic'!F569</f>
        <v>0</v>
      </c>
      <c r="V569" s="35">
        <f>'Initial Info Client Demographic'!G569</f>
        <v>0</v>
      </c>
      <c r="W569" s="33">
        <f>'Initial Info Client Demographic'!H569</f>
        <v>0</v>
      </c>
      <c r="X569" s="34">
        <f>'Initial Info Client Demographic'!I569</f>
        <v>0</v>
      </c>
      <c r="Y569" s="35">
        <f>'Initial Info Client Demographic'!E569</f>
        <v>0</v>
      </c>
      <c r="Z569" s="35">
        <f>'Initial Info Client Demographic'!F569</f>
        <v>0</v>
      </c>
      <c r="AA569" s="35">
        <f>'Initial Info Client Demographic'!G569</f>
        <v>0</v>
      </c>
      <c r="AB569" s="35">
        <f>'Initial Info Client Demographic'!H569</f>
        <v>0</v>
      </c>
      <c r="AC569" s="35">
        <f>'Initial Info Client Demographic'!I569</f>
        <v>0</v>
      </c>
      <c r="AD569" s="35">
        <f>'Initial Info Client Demographic'!J569</f>
        <v>0</v>
      </c>
    </row>
    <row r="570" spans="1:30" ht="49.5" customHeight="1">
      <c r="A570" s="29">
        <f t="shared" si="7"/>
        <v>557</v>
      </c>
      <c r="B570" s="82">
        <f>'Initial Info Client Demographic'!B570</f>
        <v>0</v>
      </c>
      <c r="C570" s="83">
        <f>'Initial Info Client Demographic'!C570</f>
        <v>0</v>
      </c>
      <c r="D570" s="84"/>
      <c r="E570" s="85"/>
      <c r="F570" s="86"/>
      <c r="G570" s="87"/>
      <c r="H570" s="88"/>
      <c r="I570" s="89"/>
      <c r="J570" s="90"/>
      <c r="K570" s="91"/>
      <c r="L570" s="92"/>
      <c r="M570" s="93">
        <f t="shared" si="8"/>
        <v>0</v>
      </c>
      <c r="N570" s="109"/>
      <c r="O570" s="94">
        <f t="shared" si="9"/>
        <v>0</v>
      </c>
      <c r="P570" s="95"/>
      <c r="R570" s="96">
        <f>'Initial Info Client Demographic'!D570</f>
        <v>0</v>
      </c>
      <c r="T570" s="33">
        <f>'Initial Info Client Demographic'!E570</f>
        <v>0</v>
      </c>
      <c r="U570" s="34">
        <f>'Initial Info Client Demographic'!F570</f>
        <v>0</v>
      </c>
      <c r="V570" s="35">
        <f>'Initial Info Client Demographic'!G570</f>
        <v>0</v>
      </c>
      <c r="W570" s="33">
        <f>'Initial Info Client Demographic'!H570</f>
        <v>0</v>
      </c>
      <c r="X570" s="34">
        <f>'Initial Info Client Demographic'!I570</f>
        <v>0</v>
      </c>
      <c r="Y570" s="35">
        <f>'Initial Info Client Demographic'!E570</f>
        <v>0</v>
      </c>
      <c r="Z570" s="35">
        <f>'Initial Info Client Demographic'!F570</f>
        <v>0</v>
      </c>
      <c r="AA570" s="35">
        <f>'Initial Info Client Demographic'!G570</f>
        <v>0</v>
      </c>
      <c r="AB570" s="35">
        <f>'Initial Info Client Demographic'!H570</f>
        <v>0</v>
      </c>
      <c r="AC570" s="35">
        <f>'Initial Info Client Demographic'!I570</f>
        <v>0</v>
      </c>
      <c r="AD570" s="35">
        <f>'Initial Info Client Demographic'!J570</f>
        <v>0</v>
      </c>
    </row>
    <row r="571" spans="1:30" ht="49.5" customHeight="1">
      <c r="A571" s="29">
        <f t="shared" si="7"/>
        <v>558</v>
      </c>
      <c r="B571" s="97">
        <f>'Initial Info Client Demographic'!B571</f>
        <v>0</v>
      </c>
      <c r="C571" s="98">
        <f>'Initial Info Client Demographic'!C571</f>
        <v>0</v>
      </c>
      <c r="D571" s="99"/>
      <c r="E571" s="100"/>
      <c r="F571" s="101"/>
      <c r="G571" s="87"/>
      <c r="H571" s="88"/>
      <c r="I571" s="102"/>
      <c r="J571" s="103"/>
      <c r="K571" s="104"/>
      <c r="L571" s="105"/>
      <c r="M571" s="93">
        <f t="shared" si="8"/>
        <v>0</v>
      </c>
      <c r="N571" s="110"/>
      <c r="O571" s="106">
        <f t="shared" si="9"/>
        <v>0</v>
      </c>
      <c r="P571" s="95"/>
      <c r="R571" s="96">
        <f>'Initial Info Client Demographic'!D571</f>
        <v>0</v>
      </c>
      <c r="T571" s="33">
        <f>'Initial Info Client Demographic'!E571</f>
        <v>0</v>
      </c>
      <c r="U571" s="34">
        <f>'Initial Info Client Demographic'!F571</f>
        <v>0</v>
      </c>
      <c r="V571" s="35">
        <f>'Initial Info Client Demographic'!G571</f>
        <v>0</v>
      </c>
      <c r="W571" s="33">
        <f>'Initial Info Client Demographic'!H571</f>
        <v>0</v>
      </c>
      <c r="X571" s="34">
        <f>'Initial Info Client Demographic'!I571</f>
        <v>0</v>
      </c>
      <c r="Y571" s="35">
        <f>'Initial Info Client Demographic'!E571</f>
        <v>0</v>
      </c>
      <c r="Z571" s="35">
        <f>'Initial Info Client Demographic'!F571</f>
        <v>0</v>
      </c>
      <c r="AA571" s="35">
        <f>'Initial Info Client Demographic'!G571</f>
        <v>0</v>
      </c>
      <c r="AB571" s="35">
        <f>'Initial Info Client Demographic'!H571</f>
        <v>0</v>
      </c>
      <c r="AC571" s="35">
        <f>'Initial Info Client Demographic'!I571</f>
        <v>0</v>
      </c>
      <c r="AD571" s="35">
        <f>'Initial Info Client Demographic'!J571</f>
        <v>0</v>
      </c>
    </row>
    <row r="572" spans="1:30" ht="49.5" customHeight="1">
      <c r="A572" s="29">
        <f t="shared" si="7"/>
        <v>559</v>
      </c>
      <c r="B572" s="82">
        <f>'Initial Info Client Demographic'!B572</f>
        <v>0</v>
      </c>
      <c r="C572" s="83">
        <f>'Initial Info Client Demographic'!C572</f>
        <v>0</v>
      </c>
      <c r="D572" s="84"/>
      <c r="E572" s="85"/>
      <c r="F572" s="86"/>
      <c r="G572" s="87"/>
      <c r="H572" s="88"/>
      <c r="I572" s="89"/>
      <c r="J572" s="90"/>
      <c r="K572" s="91"/>
      <c r="L572" s="92"/>
      <c r="M572" s="93">
        <f t="shared" si="8"/>
        <v>0</v>
      </c>
      <c r="N572" s="109"/>
      <c r="O572" s="94">
        <f t="shared" si="9"/>
        <v>0</v>
      </c>
      <c r="P572" s="95"/>
      <c r="R572" s="96">
        <f>'Initial Info Client Demographic'!D572</f>
        <v>0</v>
      </c>
      <c r="T572" s="33">
        <f>'Initial Info Client Demographic'!E572</f>
        <v>0</v>
      </c>
      <c r="U572" s="34">
        <f>'Initial Info Client Demographic'!F572</f>
        <v>0</v>
      </c>
      <c r="V572" s="35">
        <f>'Initial Info Client Demographic'!G572</f>
        <v>0</v>
      </c>
      <c r="W572" s="33">
        <f>'Initial Info Client Demographic'!H572</f>
        <v>0</v>
      </c>
      <c r="X572" s="34">
        <f>'Initial Info Client Demographic'!I572</f>
        <v>0</v>
      </c>
      <c r="Y572" s="35">
        <f>'Initial Info Client Demographic'!E572</f>
        <v>0</v>
      </c>
      <c r="Z572" s="35">
        <f>'Initial Info Client Demographic'!F572</f>
        <v>0</v>
      </c>
      <c r="AA572" s="35">
        <f>'Initial Info Client Demographic'!G572</f>
        <v>0</v>
      </c>
      <c r="AB572" s="35">
        <f>'Initial Info Client Demographic'!H572</f>
        <v>0</v>
      </c>
      <c r="AC572" s="35">
        <f>'Initial Info Client Demographic'!I572</f>
        <v>0</v>
      </c>
      <c r="AD572" s="35">
        <f>'Initial Info Client Demographic'!J572</f>
        <v>0</v>
      </c>
    </row>
    <row r="573" spans="1:30" ht="49.5" customHeight="1">
      <c r="A573" s="29">
        <f t="shared" si="7"/>
        <v>560</v>
      </c>
      <c r="B573" s="97">
        <f>'Initial Info Client Demographic'!B573</f>
        <v>0</v>
      </c>
      <c r="C573" s="98">
        <f>'Initial Info Client Demographic'!C573</f>
        <v>0</v>
      </c>
      <c r="D573" s="99"/>
      <c r="E573" s="100"/>
      <c r="F573" s="101"/>
      <c r="G573" s="87"/>
      <c r="H573" s="88"/>
      <c r="I573" s="102"/>
      <c r="J573" s="103"/>
      <c r="K573" s="104"/>
      <c r="L573" s="105"/>
      <c r="M573" s="93">
        <f t="shared" si="8"/>
        <v>0</v>
      </c>
      <c r="N573" s="110"/>
      <c r="O573" s="106">
        <f t="shared" si="9"/>
        <v>0</v>
      </c>
      <c r="P573" s="95"/>
      <c r="R573" s="96">
        <f>'Initial Info Client Demographic'!D573</f>
        <v>0</v>
      </c>
      <c r="T573" s="33">
        <f>'Initial Info Client Demographic'!E573</f>
        <v>0</v>
      </c>
      <c r="U573" s="34">
        <f>'Initial Info Client Demographic'!F573</f>
        <v>0</v>
      </c>
      <c r="V573" s="35">
        <f>'Initial Info Client Demographic'!G573</f>
        <v>0</v>
      </c>
      <c r="W573" s="33">
        <f>'Initial Info Client Demographic'!H573</f>
        <v>0</v>
      </c>
      <c r="X573" s="34">
        <f>'Initial Info Client Demographic'!I573</f>
        <v>0</v>
      </c>
      <c r="Y573" s="35">
        <f>'Initial Info Client Demographic'!E573</f>
        <v>0</v>
      </c>
      <c r="Z573" s="35">
        <f>'Initial Info Client Demographic'!F573</f>
        <v>0</v>
      </c>
      <c r="AA573" s="35">
        <f>'Initial Info Client Demographic'!G573</f>
        <v>0</v>
      </c>
      <c r="AB573" s="35">
        <f>'Initial Info Client Demographic'!H573</f>
        <v>0</v>
      </c>
      <c r="AC573" s="35">
        <f>'Initial Info Client Demographic'!I573</f>
        <v>0</v>
      </c>
      <c r="AD573" s="35">
        <f>'Initial Info Client Demographic'!J573</f>
        <v>0</v>
      </c>
    </row>
    <row r="574" spans="1:30" ht="49.5" customHeight="1">
      <c r="A574" s="29">
        <f t="shared" si="7"/>
        <v>561</v>
      </c>
      <c r="B574" s="82">
        <f>'Initial Info Client Demographic'!B574</f>
        <v>0</v>
      </c>
      <c r="C574" s="83">
        <f>'Initial Info Client Demographic'!C574</f>
        <v>0</v>
      </c>
      <c r="D574" s="84"/>
      <c r="E574" s="85"/>
      <c r="F574" s="86"/>
      <c r="G574" s="87"/>
      <c r="H574" s="88"/>
      <c r="I574" s="89"/>
      <c r="J574" s="90"/>
      <c r="K574" s="91"/>
      <c r="L574" s="92"/>
      <c r="M574" s="93">
        <f t="shared" si="8"/>
        <v>0</v>
      </c>
      <c r="N574" s="109"/>
      <c r="O574" s="94">
        <f t="shared" si="9"/>
        <v>0</v>
      </c>
      <c r="P574" s="95"/>
      <c r="R574" s="96">
        <f>'Initial Info Client Demographic'!D574</f>
        <v>0</v>
      </c>
      <c r="T574" s="33">
        <f>'Initial Info Client Demographic'!E574</f>
        <v>0</v>
      </c>
      <c r="U574" s="34">
        <f>'Initial Info Client Demographic'!F574</f>
        <v>0</v>
      </c>
      <c r="V574" s="35">
        <f>'Initial Info Client Demographic'!G574</f>
        <v>0</v>
      </c>
      <c r="W574" s="33">
        <f>'Initial Info Client Demographic'!H574</f>
        <v>0</v>
      </c>
      <c r="X574" s="34">
        <f>'Initial Info Client Demographic'!I574</f>
        <v>0</v>
      </c>
      <c r="Y574" s="35">
        <f>'Initial Info Client Demographic'!E574</f>
        <v>0</v>
      </c>
      <c r="Z574" s="35">
        <f>'Initial Info Client Demographic'!F574</f>
        <v>0</v>
      </c>
      <c r="AA574" s="35">
        <f>'Initial Info Client Demographic'!G574</f>
        <v>0</v>
      </c>
      <c r="AB574" s="35">
        <f>'Initial Info Client Demographic'!H574</f>
        <v>0</v>
      </c>
      <c r="AC574" s="35">
        <f>'Initial Info Client Demographic'!I574</f>
        <v>0</v>
      </c>
      <c r="AD574" s="35">
        <f>'Initial Info Client Demographic'!J574</f>
        <v>0</v>
      </c>
    </row>
    <row r="575" spans="1:30" ht="49.5" customHeight="1">
      <c r="A575" s="29">
        <f t="shared" si="7"/>
        <v>562</v>
      </c>
      <c r="B575" s="97">
        <f>'Initial Info Client Demographic'!B575</f>
        <v>0</v>
      </c>
      <c r="C575" s="98">
        <f>'Initial Info Client Demographic'!C575</f>
        <v>0</v>
      </c>
      <c r="D575" s="99"/>
      <c r="E575" s="100"/>
      <c r="F575" s="101"/>
      <c r="G575" s="87"/>
      <c r="H575" s="88"/>
      <c r="I575" s="102"/>
      <c r="J575" s="103"/>
      <c r="K575" s="104"/>
      <c r="L575" s="105"/>
      <c r="M575" s="93">
        <f t="shared" si="8"/>
        <v>0</v>
      </c>
      <c r="N575" s="110"/>
      <c r="O575" s="106">
        <f t="shared" si="9"/>
        <v>0</v>
      </c>
      <c r="P575" s="95"/>
      <c r="R575" s="96">
        <f>'Initial Info Client Demographic'!D575</f>
        <v>0</v>
      </c>
      <c r="T575" s="33">
        <f>'Initial Info Client Demographic'!E575</f>
        <v>0</v>
      </c>
      <c r="U575" s="34">
        <f>'Initial Info Client Demographic'!F575</f>
        <v>0</v>
      </c>
      <c r="V575" s="35">
        <f>'Initial Info Client Demographic'!G575</f>
        <v>0</v>
      </c>
      <c r="W575" s="33">
        <f>'Initial Info Client Demographic'!H575</f>
        <v>0</v>
      </c>
      <c r="X575" s="34">
        <f>'Initial Info Client Demographic'!I575</f>
        <v>0</v>
      </c>
      <c r="Y575" s="35">
        <f>'Initial Info Client Demographic'!E575</f>
        <v>0</v>
      </c>
      <c r="Z575" s="35">
        <f>'Initial Info Client Demographic'!F575</f>
        <v>0</v>
      </c>
      <c r="AA575" s="35">
        <f>'Initial Info Client Demographic'!G575</f>
        <v>0</v>
      </c>
      <c r="AB575" s="35">
        <f>'Initial Info Client Demographic'!H575</f>
        <v>0</v>
      </c>
      <c r="AC575" s="35">
        <f>'Initial Info Client Demographic'!I575</f>
        <v>0</v>
      </c>
      <c r="AD575" s="35">
        <f>'Initial Info Client Demographic'!J575</f>
        <v>0</v>
      </c>
    </row>
    <row r="576" spans="1:30" ht="49.5" customHeight="1">
      <c r="A576" s="29">
        <f t="shared" si="7"/>
        <v>563</v>
      </c>
      <c r="B576" s="82">
        <f>'Initial Info Client Demographic'!B576</f>
        <v>0</v>
      </c>
      <c r="C576" s="83">
        <f>'Initial Info Client Demographic'!C576</f>
        <v>0</v>
      </c>
      <c r="D576" s="84"/>
      <c r="E576" s="85"/>
      <c r="F576" s="86"/>
      <c r="G576" s="87"/>
      <c r="H576" s="88"/>
      <c r="I576" s="89"/>
      <c r="J576" s="90"/>
      <c r="K576" s="91"/>
      <c r="L576" s="92"/>
      <c r="M576" s="93">
        <f t="shared" si="8"/>
        <v>0</v>
      </c>
      <c r="N576" s="109"/>
      <c r="O576" s="94">
        <f t="shared" si="9"/>
        <v>0</v>
      </c>
      <c r="P576" s="95"/>
      <c r="R576" s="96">
        <f>'Initial Info Client Demographic'!D576</f>
        <v>0</v>
      </c>
      <c r="T576" s="33">
        <f>'Initial Info Client Demographic'!E576</f>
        <v>0</v>
      </c>
      <c r="U576" s="34">
        <f>'Initial Info Client Demographic'!F576</f>
        <v>0</v>
      </c>
      <c r="V576" s="35">
        <f>'Initial Info Client Demographic'!G576</f>
        <v>0</v>
      </c>
      <c r="W576" s="33">
        <f>'Initial Info Client Demographic'!H576</f>
        <v>0</v>
      </c>
      <c r="X576" s="34">
        <f>'Initial Info Client Demographic'!I576</f>
        <v>0</v>
      </c>
      <c r="Y576" s="35">
        <f>'Initial Info Client Demographic'!E576</f>
        <v>0</v>
      </c>
      <c r="Z576" s="35">
        <f>'Initial Info Client Demographic'!F576</f>
        <v>0</v>
      </c>
      <c r="AA576" s="35">
        <f>'Initial Info Client Demographic'!G576</f>
        <v>0</v>
      </c>
      <c r="AB576" s="35">
        <f>'Initial Info Client Demographic'!H576</f>
        <v>0</v>
      </c>
      <c r="AC576" s="35">
        <f>'Initial Info Client Demographic'!I576</f>
        <v>0</v>
      </c>
      <c r="AD576" s="35">
        <f>'Initial Info Client Demographic'!J576</f>
        <v>0</v>
      </c>
    </row>
    <row r="577" spans="1:30" ht="49.5" customHeight="1">
      <c r="A577" s="29">
        <f t="shared" si="7"/>
        <v>564</v>
      </c>
      <c r="B577" s="97">
        <f>'Initial Info Client Demographic'!B577</f>
        <v>0</v>
      </c>
      <c r="C577" s="98">
        <f>'Initial Info Client Demographic'!C577</f>
        <v>0</v>
      </c>
      <c r="D577" s="99"/>
      <c r="E577" s="100"/>
      <c r="F577" s="101"/>
      <c r="G577" s="87"/>
      <c r="H577" s="88"/>
      <c r="I577" s="102"/>
      <c r="J577" s="103"/>
      <c r="K577" s="104"/>
      <c r="L577" s="105"/>
      <c r="M577" s="93">
        <f t="shared" si="8"/>
        <v>0</v>
      </c>
      <c r="N577" s="110"/>
      <c r="O577" s="106">
        <f t="shared" si="9"/>
        <v>0</v>
      </c>
      <c r="P577" s="95"/>
      <c r="R577" s="96">
        <f>'Initial Info Client Demographic'!D577</f>
        <v>0</v>
      </c>
      <c r="T577" s="33">
        <f>'Initial Info Client Demographic'!E577</f>
        <v>0</v>
      </c>
      <c r="U577" s="34">
        <f>'Initial Info Client Demographic'!F577</f>
        <v>0</v>
      </c>
      <c r="V577" s="35">
        <f>'Initial Info Client Demographic'!G577</f>
        <v>0</v>
      </c>
      <c r="W577" s="33">
        <f>'Initial Info Client Demographic'!H577</f>
        <v>0</v>
      </c>
      <c r="X577" s="34">
        <f>'Initial Info Client Demographic'!I577</f>
        <v>0</v>
      </c>
      <c r="Y577" s="35">
        <f>'Initial Info Client Demographic'!E577</f>
        <v>0</v>
      </c>
      <c r="Z577" s="35">
        <f>'Initial Info Client Demographic'!F577</f>
        <v>0</v>
      </c>
      <c r="AA577" s="35">
        <f>'Initial Info Client Demographic'!G577</f>
        <v>0</v>
      </c>
      <c r="AB577" s="35">
        <f>'Initial Info Client Demographic'!H577</f>
        <v>0</v>
      </c>
      <c r="AC577" s="35">
        <f>'Initial Info Client Demographic'!I577</f>
        <v>0</v>
      </c>
      <c r="AD577" s="35">
        <f>'Initial Info Client Demographic'!J577</f>
        <v>0</v>
      </c>
    </row>
    <row r="578" spans="1:30" ht="49.5" customHeight="1">
      <c r="A578" s="29">
        <f t="shared" si="7"/>
        <v>565</v>
      </c>
      <c r="B578" s="82">
        <f>'Initial Info Client Demographic'!B578</f>
        <v>0</v>
      </c>
      <c r="C578" s="83">
        <f>'Initial Info Client Demographic'!C578</f>
        <v>0</v>
      </c>
      <c r="D578" s="84"/>
      <c r="E578" s="85"/>
      <c r="F578" s="86"/>
      <c r="G578" s="87"/>
      <c r="H578" s="88"/>
      <c r="I578" s="89"/>
      <c r="J578" s="90"/>
      <c r="K578" s="91"/>
      <c r="L578" s="92"/>
      <c r="M578" s="93">
        <f t="shared" si="8"/>
        <v>0</v>
      </c>
      <c r="N578" s="109"/>
      <c r="O578" s="94">
        <f t="shared" si="9"/>
        <v>0</v>
      </c>
      <c r="P578" s="95"/>
      <c r="R578" s="96">
        <f>'Initial Info Client Demographic'!D578</f>
        <v>0</v>
      </c>
      <c r="T578" s="33">
        <f>'Initial Info Client Demographic'!E578</f>
        <v>0</v>
      </c>
      <c r="U578" s="34">
        <f>'Initial Info Client Demographic'!F578</f>
        <v>0</v>
      </c>
      <c r="V578" s="35">
        <f>'Initial Info Client Demographic'!G578</f>
        <v>0</v>
      </c>
      <c r="W578" s="33">
        <f>'Initial Info Client Demographic'!H578</f>
        <v>0</v>
      </c>
      <c r="X578" s="34">
        <f>'Initial Info Client Demographic'!I578</f>
        <v>0</v>
      </c>
      <c r="Y578" s="35">
        <f>'Initial Info Client Demographic'!E578</f>
        <v>0</v>
      </c>
      <c r="Z578" s="35">
        <f>'Initial Info Client Demographic'!F578</f>
        <v>0</v>
      </c>
      <c r="AA578" s="35">
        <f>'Initial Info Client Demographic'!G578</f>
        <v>0</v>
      </c>
      <c r="AB578" s="35">
        <f>'Initial Info Client Demographic'!H578</f>
        <v>0</v>
      </c>
      <c r="AC578" s="35">
        <f>'Initial Info Client Demographic'!I578</f>
        <v>0</v>
      </c>
      <c r="AD578" s="35">
        <f>'Initial Info Client Demographic'!J578</f>
        <v>0</v>
      </c>
    </row>
    <row r="579" spans="1:30" ht="49.5" customHeight="1">
      <c r="A579" s="29">
        <f t="shared" si="7"/>
        <v>566</v>
      </c>
      <c r="B579" s="97">
        <f>'Initial Info Client Demographic'!B579</f>
        <v>0</v>
      </c>
      <c r="C579" s="98">
        <f>'Initial Info Client Demographic'!C579</f>
        <v>0</v>
      </c>
      <c r="D579" s="99"/>
      <c r="E579" s="100"/>
      <c r="F579" s="101"/>
      <c r="G579" s="87"/>
      <c r="H579" s="88"/>
      <c r="I579" s="102"/>
      <c r="J579" s="103"/>
      <c r="K579" s="104"/>
      <c r="L579" s="105"/>
      <c r="M579" s="93">
        <f t="shared" si="8"/>
        <v>0</v>
      </c>
      <c r="N579" s="110"/>
      <c r="O579" s="106">
        <f t="shared" si="9"/>
        <v>0</v>
      </c>
      <c r="P579" s="95"/>
      <c r="R579" s="96">
        <f>'Initial Info Client Demographic'!D579</f>
        <v>0</v>
      </c>
      <c r="T579" s="33">
        <f>'Initial Info Client Demographic'!E579</f>
        <v>0</v>
      </c>
      <c r="U579" s="34">
        <f>'Initial Info Client Demographic'!F579</f>
        <v>0</v>
      </c>
      <c r="V579" s="35">
        <f>'Initial Info Client Demographic'!G579</f>
        <v>0</v>
      </c>
      <c r="W579" s="33">
        <f>'Initial Info Client Demographic'!H579</f>
        <v>0</v>
      </c>
      <c r="X579" s="34">
        <f>'Initial Info Client Demographic'!I579</f>
        <v>0</v>
      </c>
      <c r="Y579" s="35">
        <f>'Initial Info Client Demographic'!E579</f>
        <v>0</v>
      </c>
      <c r="Z579" s="35">
        <f>'Initial Info Client Demographic'!F579</f>
        <v>0</v>
      </c>
      <c r="AA579" s="35">
        <f>'Initial Info Client Demographic'!G579</f>
        <v>0</v>
      </c>
      <c r="AB579" s="35">
        <f>'Initial Info Client Demographic'!H579</f>
        <v>0</v>
      </c>
      <c r="AC579" s="35">
        <f>'Initial Info Client Demographic'!I579</f>
        <v>0</v>
      </c>
      <c r="AD579" s="35">
        <f>'Initial Info Client Demographic'!J579</f>
        <v>0</v>
      </c>
    </row>
    <row r="580" spans="1:30" ht="49.5" customHeight="1">
      <c r="A580" s="29">
        <f t="shared" si="7"/>
        <v>567</v>
      </c>
      <c r="B580" s="82">
        <f>'Initial Info Client Demographic'!B580</f>
        <v>0</v>
      </c>
      <c r="C580" s="83">
        <f>'Initial Info Client Demographic'!C580</f>
        <v>0</v>
      </c>
      <c r="D580" s="84"/>
      <c r="E580" s="85"/>
      <c r="F580" s="86"/>
      <c r="G580" s="87"/>
      <c r="H580" s="88"/>
      <c r="I580" s="89"/>
      <c r="J580" s="90"/>
      <c r="K580" s="91"/>
      <c r="L580" s="92"/>
      <c r="M580" s="93">
        <f t="shared" si="8"/>
        <v>0</v>
      </c>
      <c r="N580" s="109"/>
      <c r="O580" s="94">
        <f t="shared" si="9"/>
        <v>0</v>
      </c>
      <c r="P580" s="95"/>
      <c r="R580" s="96">
        <f>'Initial Info Client Demographic'!D580</f>
        <v>0</v>
      </c>
      <c r="T580" s="33">
        <f>'Initial Info Client Demographic'!E580</f>
        <v>0</v>
      </c>
      <c r="U580" s="34">
        <f>'Initial Info Client Demographic'!F580</f>
        <v>0</v>
      </c>
      <c r="V580" s="35">
        <f>'Initial Info Client Demographic'!G580</f>
        <v>0</v>
      </c>
      <c r="W580" s="33">
        <f>'Initial Info Client Demographic'!H580</f>
        <v>0</v>
      </c>
      <c r="X580" s="34">
        <f>'Initial Info Client Demographic'!I580</f>
        <v>0</v>
      </c>
      <c r="Y580" s="35">
        <f>'Initial Info Client Demographic'!E580</f>
        <v>0</v>
      </c>
      <c r="Z580" s="35">
        <f>'Initial Info Client Demographic'!F580</f>
        <v>0</v>
      </c>
      <c r="AA580" s="35">
        <f>'Initial Info Client Demographic'!G580</f>
        <v>0</v>
      </c>
      <c r="AB580" s="35">
        <f>'Initial Info Client Demographic'!H580</f>
        <v>0</v>
      </c>
      <c r="AC580" s="35">
        <f>'Initial Info Client Demographic'!I580</f>
        <v>0</v>
      </c>
      <c r="AD580" s="35">
        <f>'Initial Info Client Demographic'!J580</f>
        <v>0</v>
      </c>
    </row>
    <row r="581" spans="1:30" ht="49.5" customHeight="1">
      <c r="A581" s="29">
        <f t="shared" si="7"/>
        <v>568</v>
      </c>
      <c r="B581" s="97">
        <f>'Initial Info Client Demographic'!B581</f>
        <v>0</v>
      </c>
      <c r="C581" s="98">
        <f>'Initial Info Client Demographic'!C581</f>
        <v>0</v>
      </c>
      <c r="D581" s="99"/>
      <c r="E581" s="100"/>
      <c r="F581" s="101"/>
      <c r="G581" s="87"/>
      <c r="H581" s="88"/>
      <c r="I581" s="102"/>
      <c r="J581" s="103"/>
      <c r="K581" s="104"/>
      <c r="L581" s="105"/>
      <c r="M581" s="93">
        <f t="shared" si="8"/>
        <v>0</v>
      </c>
      <c r="N581" s="110"/>
      <c r="O581" s="106">
        <f t="shared" si="9"/>
        <v>0</v>
      </c>
      <c r="P581" s="95"/>
      <c r="R581" s="96">
        <f>'Initial Info Client Demographic'!D581</f>
        <v>0</v>
      </c>
      <c r="T581" s="33">
        <f>'Initial Info Client Demographic'!E581</f>
        <v>0</v>
      </c>
      <c r="U581" s="34">
        <f>'Initial Info Client Demographic'!F581</f>
        <v>0</v>
      </c>
      <c r="V581" s="35">
        <f>'Initial Info Client Demographic'!G581</f>
        <v>0</v>
      </c>
      <c r="W581" s="33">
        <f>'Initial Info Client Demographic'!H581</f>
        <v>0</v>
      </c>
      <c r="X581" s="34">
        <f>'Initial Info Client Demographic'!I581</f>
        <v>0</v>
      </c>
      <c r="Y581" s="35">
        <f>'Initial Info Client Demographic'!E581</f>
        <v>0</v>
      </c>
      <c r="Z581" s="35">
        <f>'Initial Info Client Demographic'!F581</f>
        <v>0</v>
      </c>
      <c r="AA581" s="35">
        <f>'Initial Info Client Demographic'!G581</f>
        <v>0</v>
      </c>
      <c r="AB581" s="35">
        <f>'Initial Info Client Demographic'!H581</f>
        <v>0</v>
      </c>
      <c r="AC581" s="35">
        <f>'Initial Info Client Demographic'!I581</f>
        <v>0</v>
      </c>
      <c r="AD581" s="35">
        <f>'Initial Info Client Demographic'!J581</f>
        <v>0</v>
      </c>
    </row>
    <row r="582" spans="1:30" ht="49.5" customHeight="1">
      <c r="A582" s="29">
        <f t="shared" si="7"/>
        <v>569</v>
      </c>
      <c r="B582" s="82">
        <f>'Initial Info Client Demographic'!B582</f>
        <v>0</v>
      </c>
      <c r="C582" s="83">
        <f>'Initial Info Client Demographic'!C582</f>
        <v>0</v>
      </c>
      <c r="D582" s="84"/>
      <c r="E582" s="85"/>
      <c r="F582" s="86"/>
      <c r="G582" s="87"/>
      <c r="H582" s="88"/>
      <c r="I582" s="89"/>
      <c r="J582" s="90"/>
      <c r="K582" s="91"/>
      <c r="L582" s="92"/>
      <c r="M582" s="93">
        <f t="shared" si="8"/>
        <v>0</v>
      </c>
      <c r="N582" s="109"/>
      <c r="O582" s="94">
        <f t="shared" si="9"/>
        <v>0</v>
      </c>
      <c r="P582" s="95"/>
      <c r="R582" s="96">
        <f>'Initial Info Client Demographic'!D582</f>
        <v>0</v>
      </c>
      <c r="T582" s="33">
        <f>'Initial Info Client Demographic'!E582</f>
        <v>0</v>
      </c>
      <c r="U582" s="34">
        <f>'Initial Info Client Demographic'!F582</f>
        <v>0</v>
      </c>
      <c r="V582" s="35">
        <f>'Initial Info Client Demographic'!G582</f>
        <v>0</v>
      </c>
      <c r="W582" s="33">
        <f>'Initial Info Client Demographic'!H582</f>
        <v>0</v>
      </c>
      <c r="X582" s="34">
        <f>'Initial Info Client Demographic'!I582</f>
        <v>0</v>
      </c>
      <c r="Y582" s="35">
        <f>'Initial Info Client Demographic'!E582</f>
        <v>0</v>
      </c>
      <c r="Z582" s="35">
        <f>'Initial Info Client Demographic'!F582</f>
        <v>0</v>
      </c>
      <c r="AA582" s="35">
        <f>'Initial Info Client Demographic'!G582</f>
        <v>0</v>
      </c>
      <c r="AB582" s="35">
        <f>'Initial Info Client Demographic'!H582</f>
        <v>0</v>
      </c>
      <c r="AC582" s="35">
        <f>'Initial Info Client Demographic'!I582</f>
        <v>0</v>
      </c>
      <c r="AD582" s="35">
        <f>'Initial Info Client Demographic'!J582</f>
        <v>0</v>
      </c>
    </row>
    <row r="583" spans="1:30" ht="49.5" customHeight="1">
      <c r="A583" s="29">
        <f t="shared" si="7"/>
        <v>570</v>
      </c>
      <c r="B583" s="97">
        <f>'Initial Info Client Demographic'!B583</f>
        <v>0</v>
      </c>
      <c r="C583" s="98">
        <f>'Initial Info Client Demographic'!C583</f>
        <v>0</v>
      </c>
      <c r="D583" s="99"/>
      <c r="E583" s="100"/>
      <c r="F583" s="101"/>
      <c r="G583" s="87"/>
      <c r="H583" s="88"/>
      <c r="I583" s="102"/>
      <c r="J583" s="103"/>
      <c r="K583" s="104"/>
      <c r="L583" s="105"/>
      <c r="M583" s="93">
        <f t="shared" si="8"/>
        <v>0</v>
      </c>
      <c r="N583" s="110"/>
      <c r="O583" s="106">
        <f t="shared" si="9"/>
        <v>0</v>
      </c>
      <c r="P583" s="95"/>
      <c r="R583" s="96">
        <f>'Initial Info Client Demographic'!D583</f>
        <v>0</v>
      </c>
      <c r="T583" s="33">
        <f>'Initial Info Client Demographic'!E583</f>
        <v>0</v>
      </c>
      <c r="U583" s="34">
        <f>'Initial Info Client Demographic'!F583</f>
        <v>0</v>
      </c>
      <c r="V583" s="35">
        <f>'Initial Info Client Demographic'!G583</f>
        <v>0</v>
      </c>
      <c r="W583" s="33">
        <f>'Initial Info Client Demographic'!H583</f>
        <v>0</v>
      </c>
      <c r="X583" s="34">
        <f>'Initial Info Client Demographic'!I583</f>
        <v>0</v>
      </c>
      <c r="Y583" s="35">
        <f>'Initial Info Client Demographic'!E583</f>
        <v>0</v>
      </c>
      <c r="Z583" s="35">
        <f>'Initial Info Client Demographic'!F583</f>
        <v>0</v>
      </c>
      <c r="AA583" s="35">
        <f>'Initial Info Client Demographic'!G583</f>
        <v>0</v>
      </c>
      <c r="AB583" s="35">
        <f>'Initial Info Client Demographic'!H583</f>
        <v>0</v>
      </c>
      <c r="AC583" s="35">
        <f>'Initial Info Client Demographic'!I583</f>
        <v>0</v>
      </c>
      <c r="AD583" s="35">
        <f>'Initial Info Client Demographic'!J583</f>
        <v>0</v>
      </c>
    </row>
    <row r="584" spans="1:30" ht="49.5" customHeight="1">
      <c r="A584" s="29">
        <f t="shared" si="7"/>
        <v>571</v>
      </c>
      <c r="B584" s="82">
        <f>'Initial Info Client Demographic'!B584</f>
        <v>0</v>
      </c>
      <c r="C584" s="83">
        <f>'Initial Info Client Demographic'!C584</f>
        <v>0</v>
      </c>
      <c r="D584" s="84"/>
      <c r="E584" s="85"/>
      <c r="F584" s="86"/>
      <c r="G584" s="87"/>
      <c r="H584" s="88"/>
      <c r="I584" s="89"/>
      <c r="J584" s="90"/>
      <c r="K584" s="91"/>
      <c r="L584" s="92"/>
      <c r="M584" s="93">
        <f t="shared" si="8"/>
        <v>0</v>
      </c>
      <c r="N584" s="109"/>
      <c r="O584" s="94">
        <f t="shared" si="9"/>
        <v>0</v>
      </c>
      <c r="P584" s="95"/>
      <c r="R584" s="96">
        <f>'Initial Info Client Demographic'!D584</f>
        <v>0</v>
      </c>
      <c r="T584" s="33">
        <f>'Initial Info Client Demographic'!E584</f>
        <v>0</v>
      </c>
      <c r="U584" s="34">
        <f>'Initial Info Client Demographic'!F584</f>
        <v>0</v>
      </c>
      <c r="V584" s="35">
        <f>'Initial Info Client Demographic'!G584</f>
        <v>0</v>
      </c>
      <c r="W584" s="33">
        <f>'Initial Info Client Demographic'!H584</f>
        <v>0</v>
      </c>
      <c r="X584" s="34">
        <f>'Initial Info Client Demographic'!I584</f>
        <v>0</v>
      </c>
      <c r="Y584" s="35">
        <f>'Initial Info Client Demographic'!E584</f>
        <v>0</v>
      </c>
      <c r="Z584" s="35">
        <f>'Initial Info Client Demographic'!F584</f>
        <v>0</v>
      </c>
      <c r="AA584" s="35">
        <f>'Initial Info Client Demographic'!G584</f>
        <v>0</v>
      </c>
      <c r="AB584" s="35">
        <f>'Initial Info Client Demographic'!H584</f>
        <v>0</v>
      </c>
      <c r="AC584" s="35">
        <f>'Initial Info Client Demographic'!I584</f>
        <v>0</v>
      </c>
      <c r="AD584" s="35">
        <f>'Initial Info Client Demographic'!J584</f>
        <v>0</v>
      </c>
    </row>
    <row r="585" spans="1:30" ht="49.5" customHeight="1">
      <c r="A585" s="29">
        <f t="shared" si="7"/>
        <v>572</v>
      </c>
      <c r="B585" s="97">
        <f>'Initial Info Client Demographic'!B585</f>
        <v>0</v>
      </c>
      <c r="C585" s="98">
        <f>'Initial Info Client Demographic'!C585</f>
        <v>0</v>
      </c>
      <c r="D585" s="99"/>
      <c r="E585" s="100"/>
      <c r="F585" s="101"/>
      <c r="G585" s="87"/>
      <c r="H585" s="88"/>
      <c r="I585" s="102"/>
      <c r="J585" s="103"/>
      <c r="K585" s="104"/>
      <c r="L585" s="105"/>
      <c r="M585" s="93">
        <f t="shared" si="8"/>
        <v>0</v>
      </c>
      <c r="N585" s="110"/>
      <c r="O585" s="106">
        <f t="shared" si="9"/>
        <v>0</v>
      </c>
      <c r="P585" s="95"/>
      <c r="R585" s="96">
        <f>'Initial Info Client Demographic'!D585</f>
        <v>0</v>
      </c>
      <c r="T585" s="33">
        <f>'Initial Info Client Demographic'!E585</f>
        <v>0</v>
      </c>
      <c r="U585" s="34">
        <f>'Initial Info Client Demographic'!F585</f>
        <v>0</v>
      </c>
      <c r="V585" s="35">
        <f>'Initial Info Client Demographic'!G585</f>
        <v>0</v>
      </c>
      <c r="W585" s="33">
        <f>'Initial Info Client Demographic'!H585</f>
        <v>0</v>
      </c>
      <c r="X585" s="34">
        <f>'Initial Info Client Demographic'!I585</f>
        <v>0</v>
      </c>
      <c r="Y585" s="35">
        <f>'Initial Info Client Demographic'!E585</f>
        <v>0</v>
      </c>
      <c r="Z585" s="35">
        <f>'Initial Info Client Demographic'!F585</f>
        <v>0</v>
      </c>
      <c r="AA585" s="35">
        <f>'Initial Info Client Demographic'!G585</f>
        <v>0</v>
      </c>
      <c r="AB585" s="35">
        <f>'Initial Info Client Demographic'!H585</f>
        <v>0</v>
      </c>
      <c r="AC585" s="35">
        <f>'Initial Info Client Demographic'!I585</f>
        <v>0</v>
      </c>
      <c r="AD585" s="35">
        <f>'Initial Info Client Demographic'!J585</f>
        <v>0</v>
      </c>
    </row>
    <row r="586" spans="1:30" ht="49.5" customHeight="1">
      <c r="A586" s="29">
        <f t="shared" si="7"/>
        <v>573</v>
      </c>
      <c r="B586" s="82">
        <f>'Initial Info Client Demographic'!B586</f>
        <v>0</v>
      </c>
      <c r="C586" s="83">
        <f>'Initial Info Client Demographic'!C586</f>
        <v>0</v>
      </c>
      <c r="D586" s="84"/>
      <c r="E586" s="85"/>
      <c r="F586" s="86"/>
      <c r="G586" s="87"/>
      <c r="H586" s="88"/>
      <c r="I586" s="89"/>
      <c r="J586" s="90"/>
      <c r="K586" s="91"/>
      <c r="L586" s="92"/>
      <c r="M586" s="93">
        <f t="shared" si="8"/>
        <v>0</v>
      </c>
      <c r="N586" s="109"/>
      <c r="O586" s="94">
        <f t="shared" si="9"/>
        <v>0</v>
      </c>
      <c r="P586" s="95"/>
      <c r="R586" s="96">
        <f>'Initial Info Client Demographic'!D586</f>
        <v>0</v>
      </c>
      <c r="T586" s="33">
        <f>'Initial Info Client Demographic'!E586</f>
        <v>0</v>
      </c>
      <c r="U586" s="34">
        <f>'Initial Info Client Demographic'!F586</f>
        <v>0</v>
      </c>
      <c r="V586" s="35">
        <f>'Initial Info Client Demographic'!G586</f>
        <v>0</v>
      </c>
      <c r="W586" s="33">
        <f>'Initial Info Client Demographic'!H586</f>
        <v>0</v>
      </c>
      <c r="X586" s="34">
        <f>'Initial Info Client Demographic'!I586</f>
        <v>0</v>
      </c>
      <c r="Y586" s="35">
        <f>'Initial Info Client Demographic'!E586</f>
        <v>0</v>
      </c>
      <c r="Z586" s="35">
        <f>'Initial Info Client Demographic'!F586</f>
        <v>0</v>
      </c>
      <c r="AA586" s="35">
        <f>'Initial Info Client Demographic'!G586</f>
        <v>0</v>
      </c>
      <c r="AB586" s="35">
        <f>'Initial Info Client Demographic'!H586</f>
        <v>0</v>
      </c>
      <c r="AC586" s="35">
        <f>'Initial Info Client Demographic'!I586</f>
        <v>0</v>
      </c>
      <c r="AD586" s="35">
        <f>'Initial Info Client Demographic'!J586</f>
        <v>0</v>
      </c>
    </row>
    <row r="587" spans="1:30" ht="49.5" customHeight="1">
      <c r="A587" s="29">
        <f t="shared" si="7"/>
        <v>574</v>
      </c>
      <c r="B587" s="97">
        <f>'Initial Info Client Demographic'!B587</f>
        <v>0</v>
      </c>
      <c r="C587" s="98">
        <f>'Initial Info Client Demographic'!C587</f>
        <v>0</v>
      </c>
      <c r="D587" s="99"/>
      <c r="E587" s="100"/>
      <c r="F587" s="101"/>
      <c r="G587" s="87"/>
      <c r="H587" s="88"/>
      <c r="I587" s="102"/>
      <c r="J587" s="103"/>
      <c r="K587" s="104"/>
      <c r="L587" s="105"/>
      <c r="M587" s="93">
        <f t="shared" si="8"/>
        <v>0</v>
      </c>
      <c r="N587" s="110"/>
      <c r="O587" s="106">
        <f t="shared" si="9"/>
        <v>0</v>
      </c>
      <c r="P587" s="95"/>
      <c r="R587" s="96">
        <f>'Initial Info Client Demographic'!D587</f>
        <v>0</v>
      </c>
      <c r="T587" s="33">
        <f>'Initial Info Client Demographic'!E587</f>
        <v>0</v>
      </c>
      <c r="U587" s="34">
        <f>'Initial Info Client Demographic'!F587</f>
        <v>0</v>
      </c>
      <c r="V587" s="35">
        <f>'Initial Info Client Demographic'!G587</f>
        <v>0</v>
      </c>
      <c r="W587" s="33">
        <f>'Initial Info Client Demographic'!H587</f>
        <v>0</v>
      </c>
      <c r="X587" s="34">
        <f>'Initial Info Client Demographic'!I587</f>
        <v>0</v>
      </c>
      <c r="Y587" s="35">
        <f>'Initial Info Client Demographic'!E587</f>
        <v>0</v>
      </c>
      <c r="Z587" s="35">
        <f>'Initial Info Client Demographic'!F587</f>
        <v>0</v>
      </c>
      <c r="AA587" s="35">
        <f>'Initial Info Client Demographic'!G587</f>
        <v>0</v>
      </c>
      <c r="AB587" s="35">
        <f>'Initial Info Client Demographic'!H587</f>
        <v>0</v>
      </c>
      <c r="AC587" s="35">
        <f>'Initial Info Client Demographic'!I587</f>
        <v>0</v>
      </c>
      <c r="AD587" s="35">
        <f>'Initial Info Client Demographic'!J587</f>
        <v>0</v>
      </c>
    </row>
    <row r="588" spans="1:30" ht="49.5" customHeight="1">
      <c r="A588" s="29">
        <f t="shared" si="7"/>
        <v>575</v>
      </c>
      <c r="B588" s="82">
        <f>'Initial Info Client Demographic'!B588</f>
        <v>0</v>
      </c>
      <c r="C588" s="83">
        <f>'Initial Info Client Demographic'!C588</f>
        <v>0</v>
      </c>
      <c r="D588" s="84"/>
      <c r="E588" s="85"/>
      <c r="F588" s="86"/>
      <c r="G588" s="87"/>
      <c r="H588" s="88"/>
      <c r="I588" s="89"/>
      <c r="J588" s="90"/>
      <c r="K588" s="91"/>
      <c r="L588" s="92"/>
      <c r="M588" s="93">
        <f t="shared" si="8"/>
        <v>0</v>
      </c>
      <c r="N588" s="109"/>
      <c r="O588" s="94">
        <f t="shared" si="9"/>
        <v>0</v>
      </c>
      <c r="P588" s="95"/>
      <c r="R588" s="96">
        <f>'Initial Info Client Demographic'!D588</f>
        <v>0</v>
      </c>
      <c r="T588" s="33">
        <f>'Initial Info Client Demographic'!E588</f>
        <v>0</v>
      </c>
      <c r="U588" s="34">
        <f>'Initial Info Client Demographic'!F588</f>
        <v>0</v>
      </c>
      <c r="V588" s="35">
        <f>'Initial Info Client Demographic'!G588</f>
        <v>0</v>
      </c>
      <c r="W588" s="33">
        <f>'Initial Info Client Demographic'!H588</f>
        <v>0</v>
      </c>
      <c r="X588" s="34">
        <f>'Initial Info Client Demographic'!I588</f>
        <v>0</v>
      </c>
      <c r="Y588" s="35">
        <f>'Initial Info Client Demographic'!E588</f>
        <v>0</v>
      </c>
      <c r="Z588" s="35">
        <f>'Initial Info Client Demographic'!F588</f>
        <v>0</v>
      </c>
      <c r="AA588" s="35">
        <f>'Initial Info Client Demographic'!G588</f>
        <v>0</v>
      </c>
      <c r="AB588" s="35">
        <f>'Initial Info Client Demographic'!H588</f>
        <v>0</v>
      </c>
      <c r="AC588" s="35">
        <f>'Initial Info Client Demographic'!I588</f>
        <v>0</v>
      </c>
      <c r="AD588" s="35">
        <f>'Initial Info Client Demographic'!J588</f>
        <v>0</v>
      </c>
    </row>
    <row r="589" spans="1:30" ht="49.5" customHeight="1">
      <c r="A589" s="29">
        <f t="shared" si="7"/>
        <v>576</v>
      </c>
      <c r="B589" s="97">
        <f>'Initial Info Client Demographic'!B589</f>
        <v>0</v>
      </c>
      <c r="C589" s="98">
        <f>'Initial Info Client Demographic'!C589</f>
        <v>0</v>
      </c>
      <c r="D589" s="99"/>
      <c r="E589" s="100"/>
      <c r="F589" s="101"/>
      <c r="G589" s="87"/>
      <c r="H589" s="88"/>
      <c r="I589" s="102"/>
      <c r="J589" s="103"/>
      <c r="K589" s="104"/>
      <c r="L589" s="105"/>
      <c r="M589" s="93">
        <f t="shared" si="8"/>
        <v>0</v>
      </c>
      <c r="N589" s="110"/>
      <c r="O589" s="106">
        <f t="shared" si="9"/>
        <v>0</v>
      </c>
      <c r="P589" s="95"/>
      <c r="R589" s="96">
        <f>'Initial Info Client Demographic'!D589</f>
        <v>0</v>
      </c>
      <c r="T589" s="33">
        <f>'Initial Info Client Demographic'!E589</f>
        <v>0</v>
      </c>
      <c r="U589" s="34">
        <f>'Initial Info Client Demographic'!F589</f>
        <v>0</v>
      </c>
      <c r="V589" s="35">
        <f>'Initial Info Client Demographic'!G589</f>
        <v>0</v>
      </c>
      <c r="W589" s="33">
        <f>'Initial Info Client Demographic'!H589</f>
        <v>0</v>
      </c>
      <c r="X589" s="34">
        <f>'Initial Info Client Demographic'!I589</f>
        <v>0</v>
      </c>
      <c r="Y589" s="35">
        <f>'Initial Info Client Demographic'!E589</f>
        <v>0</v>
      </c>
      <c r="Z589" s="35">
        <f>'Initial Info Client Demographic'!F589</f>
        <v>0</v>
      </c>
      <c r="AA589" s="35">
        <f>'Initial Info Client Demographic'!G589</f>
        <v>0</v>
      </c>
      <c r="AB589" s="35">
        <f>'Initial Info Client Demographic'!H589</f>
        <v>0</v>
      </c>
      <c r="AC589" s="35">
        <f>'Initial Info Client Demographic'!I589</f>
        <v>0</v>
      </c>
      <c r="AD589" s="35">
        <f>'Initial Info Client Demographic'!J589</f>
        <v>0</v>
      </c>
    </row>
    <row r="590" spans="1:30" ht="49.5" customHeight="1">
      <c r="A590" s="29">
        <f t="shared" si="7"/>
        <v>577</v>
      </c>
      <c r="B590" s="82">
        <f>'Initial Info Client Demographic'!B590</f>
        <v>0</v>
      </c>
      <c r="C590" s="83">
        <f>'Initial Info Client Demographic'!C590</f>
        <v>0</v>
      </c>
      <c r="D590" s="84"/>
      <c r="E590" s="85"/>
      <c r="F590" s="86"/>
      <c r="G590" s="87"/>
      <c r="H590" s="88"/>
      <c r="I590" s="89"/>
      <c r="J590" s="90"/>
      <c r="K590" s="91"/>
      <c r="L590" s="92"/>
      <c r="M590" s="93">
        <f t="shared" si="8"/>
        <v>0</v>
      </c>
      <c r="N590" s="109"/>
      <c r="O590" s="94">
        <f t="shared" si="9"/>
        <v>0</v>
      </c>
      <c r="P590" s="95"/>
      <c r="R590" s="96">
        <f>'Initial Info Client Demographic'!D590</f>
        <v>0</v>
      </c>
      <c r="T590" s="33">
        <f>'Initial Info Client Demographic'!E590</f>
        <v>0</v>
      </c>
      <c r="U590" s="34">
        <f>'Initial Info Client Demographic'!F590</f>
        <v>0</v>
      </c>
      <c r="V590" s="35">
        <f>'Initial Info Client Demographic'!G590</f>
        <v>0</v>
      </c>
      <c r="W590" s="33">
        <f>'Initial Info Client Demographic'!H590</f>
        <v>0</v>
      </c>
      <c r="X590" s="34">
        <f>'Initial Info Client Demographic'!I590</f>
        <v>0</v>
      </c>
      <c r="Y590" s="35">
        <f>'Initial Info Client Demographic'!E590</f>
        <v>0</v>
      </c>
      <c r="Z590" s="35">
        <f>'Initial Info Client Demographic'!F590</f>
        <v>0</v>
      </c>
      <c r="AA590" s="35">
        <f>'Initial Info Client Demographic'!G590</f>
        <v>0</v>
      </c>
      <c r="AB590" s="35">
        <f>'Initial Info Client Demographic'!H590</f>
        <v>0</v>
      </c>
      <c r="AC590" s="35">
        <f>'Initial Info Client Demographic'!I590</f>
        <v>0</v>
      </c>
      <c r="AD590" s="35">
        <f>'Initial Info Client Demographic'!J590</f>
        <v>0</v>
      </c>
    </row>
    <row r="591" spans="1:30" ht="49.5" customHeight="1">
      <c r="A591" s="29">
        <f t="shared" si="7"/>
        <v>578</v>
      </c>
      <c r="B591" s="97">
        <f>'Initial Info Client Demographic'!B591</f>
        <v>0</v>
      </c>
      <c r="C591" s="98">
        <f>'Initial Info Client Demographic'!C591</f>
        <v>0</v>
      </c>
      <c r="D591" s="99"/>
      <c r="E591" s="100"/>
      <c r="F591" s="101"/>
      <c r="G591" s="87"/>
      <c r="H591" s="88"/>
      <c r="I591" s="102"/>
      <c r="J591" s="103"/>
      <c r="K591" s="104"/>
      <c r="L591" s="105"/>
      <c r="M591" s="93">
        <f t="shared" si="8"/>
        <v>0</v>
      </c>
      <c r="N591" s="110"/>
      <c r="O591" s="106">
        <f t="shared" si="9"/>
        <v>0</v>
      </c>
      <c r="P591" s="95"/>
      <c r="R591" s="96">
        <f>'Initial Info Client Demographic'!D591</f>
        <v>0</v>
      </c>
      <c r="T591" s="33">
        <f>'Initial Info Client Demographic'!E591</f>
        <v>0</v>
      </c>
      <c r="U591" s="34">
        <f>'Initial Info Client Demographic'!F591</f>
        <v>0</v>
      </c>
      <c r="V591" s="35">
        <f>'Initial Info Client Demographic'!G591</f>
        <v>0</v>
      </c>
      <c r="W591" s="33">
        <f>'Initial Info Client Demographic'!H591</f>
        <v>0</v>
      </c>
      <c r="X591" s="34">
        <f>'Initial Info Client Demographic'!I591</f>
        <v>0</v>
      </c>
      <c r="Y591" s="35">
        <f>'Initial Info Client Demographic'!E591</f>
        <v>0</v>
      </c>
      <c r="Z591" s="35">
        <f>'Initial Info Client Demographic'!F591</f>
        <v>0</v>
      </c>
      <c r="AA591" s="35">
        <f>'Initial Info Client Demographic'!G591</f>
        <v>0</v>
      </c>
      <c r="AB591" s="35">
        <f>'Initial Info Client Demographic'!H591</f>
        <v>0</v>
      </c>
      <c r="AC591" s="35">
        <f>'Initial Info Client Demographic'!I591</f>
        <v>0</v>
      </c>
      <c r="AD591" s="35">
        <f>'Initial Info Client Demographic'!J591</f>
        <v>0</v>
      </c>
    </row>
    <row r="592" spans="1:30" ht="49.5" customHeight="1">
      <c r="A592" s="29">
        <f t="shared" si="7"/>
        <v>579</v>
      </c>
      <c r="B592" s="82">
        <f>'Initial Info Client Demographic'!B592</f>
        <v>0</v>
      </c>
      <c r="C592" s="83">
        <f>'Initial Info Client Demographic'!C592</f>
        <v>0</v>
      </c>
      <c r="D592" s="84"/>
      <c r="E592" s="85"/>
      <c r="F592" s="86"/>
      <c r="G592" s="87"/>
      <c r="H592" s="88"/>
      <c r="I592" s="89"/>
      <c r="J592" s="90"/>
      <c r="K592" s="91"/>
      <c r="L592" s="92"/>
      <c r="M592" s="93">
        <f t="shared" si="8"/>
        <v>0</v>
      </c>
      <c r="N592" s="109"/>
      <c r="O592" s="94">
        <f t="shared" si="9"/>
        <v>0</v>
      </c>
      <c r="P592" s="95"/>
      <c r="R592" s="96">
        <f>'Initial Info Client Demographic'!D592</f>
        <v>0</v>
      </c>
      <c r="T592" s="33">
        <f>'Initial Info Client Demographic'!E592</f>
        <v>0</v>
      </c>
      <c r="U592" s="34">
        <f>'Initial Info Client Demographic'!F592</f>
        <v>0</v>
      </c>
      <c r="V592" s="35">
        <f>'Initial Info Client Demographic'!G592</f>
        <v>0</v>
      </c>
      <c r="W592" s="33">
        <f>'Initial Info Client Demographic'!H592</f>
        <v>0</v>
      </c>
      <c r="X592" s="34">
        <f>'Initial Info Client Demographic'!I592</f>
        <v>0</v>
      </c>
      <c r="Y592" s="35">
        <f>'Initial Info Client Demographic'!E592</f>
        <v>0</v>
      </c>
      <c r="Z592" s="35">
        <f>'Initial Info Client Demographic'!F592</f>
        <v>0</v>
      </c>
      <c r="AA592" s="35">
        <f>'Initial Info Client Demographic'!G592</f>
        <v>0</v>
      </c>
      <c r="AB592" s="35">
        <f>'Initial Info Client Demographic'!H592</f>
        <v>0</v>
      </c>
      <c r="AC592" s="35">
        <f>'Initial Info Client Demographic'!I592</f>
        <v>0</v>
      </c>
      <c r="AD592" s="35">
        <f>'Initial Info Client Demographic'!J592</f>
        <v>0</v>
      </c>
    </row>
    <row r="593" spans="1:30" ht="49.5" customHeight="1">
      <c r="A593" s="29">
        <f t="shared" si="7"/>
        <v>580</v>
      </c>
      <c r="B593" s="97">
        <f>'Initial Info Client Demographic'!B593</f>
        <v>0</v>
      </c>
      <c r="C593" s="98">
        <f>'Initial Info Client Demographic'!C593</f>
        <v>0</v>
      </c>
      <c r="D593" s="99"/>
      <c r="E593" s="100"/>
      <c r="F593" s="101"/>
      <c r="G593" s="87"/>
      <c r="H593" s="88"/>
      <c r="I593" s="102"/>
      <c r="J593" s="103"/>
      <c r="K593" s="104"/>
      <c r="L593" s="105"/>
      <c r="M593" s="93">
        <f t="shared" si="8"/>
        <v>0</v>
      </c>
      <c r="N593" s="110"/>
      <c r="O593" s="106">
        <f t="shared" si="9"/>
        <v>0</v>
      </c>
      <c r="P593" s="95"/>
      <c r="R593" s="96">
        <f>'Initial Info Client Demographic'!D593</f>
        <v>0</v>
      </c>
      <c r="T593" s="33">
        <f>'Initial Info Client Demographic'!E593</f>
        <v>0</v>
      </c>
      <c r="U593" s="34">
        <f>'Initial Info Client Demographic'!F593</f>
        <v>0</v>
      </c>
      <c r="V593" s="35">
        <f>'Initial Info Client Demographic'!G593</f>
        <v>0</v>
      </c>
      <c r="W593" s="33">
        <f>'Initial Info Client Demographic'!H593</f>
        <v>0</v>
      </c>
      <c r="X593" s="34">
        <f>'Initial Info Client Demographic'!I593</f>
        <v>0</v>
      </c>
      <c r="Y593" s="35">
        <f>'Initial Info Client Demographic'!E593</f>
        <v>0</v>
      </c>
      <c r="Z593" s="35">
        <f>'Initial Info Client Demographic'!F593</f>
        <v>0</v>
      </c>
      <c r="AA593" s="35">
        <f>'Initial Info Client Demographic'!G593</f>
        <v>0</v>
      </c>
      <c r="AB593" s="35">
        <f>'Initial Info Client Demographic'!H593</f>
        <v>0</v>
      </c>
      <c r="AC593" s="35">
        <f>'Initial Info Client Demographic'!I593</f>
        <v>0</v>
      </c>
      <c r="AD593" s="35">
        <f>'Initial Info Client Demographic'!J593</f>
        <v>0</v>
      </c>
    </row>
    <row r="594" spans="1:30" ht="49.5" customHeight="1">
      <c r="A594" s="29">
        <f t="shared" si="7"/>
        <v>581</v>
      </c>
      <c r="B594" s="82">
        <f>'Initial Info Client Demographic'!B594</f>
        <v>0</v>
      </c>
      <c r="C594" s="83">
        <f>'Initial Info Client Demographic'!C594</f>
        <v>0</v>
      </c>
      <c r="D594" s="84"/>
      <c r="E594" s="85"/>
      <c r="F594" s="86"/>
      <c r="G594" s="87"/>
      <c r="H594" s="88"/>
      <c r="I594" s="89"/>
      <c r="J594" s="90"/>
      <c r="K594" s="91"/>
      <c r="L594" s="92"/>
      <c r="M594" s="93">
        <f t="shared" si="8"/>
        <v>0</v>
      </c>
      <c r="N594" s="109"/>
      <c r="O594" s="94">
        <f t="shared" si="9"/>
        <v>0</v>
      </c>
      <c r="P594" s="95"/>
      <c r="R594" s="96">
        <f>'Initial Info Client Demographic'!D594</f>
        <v>0</v>
      </c>
      <c r="T594" s="33">
        <f>'Initial Info Client Demographic'!E594</f>
        <v>0</v>
      </c>
      <c r="U594" s="34">
        <f>'Initial Info Client Demographic'!F594</f>
        <v>0</v>
      </c>
      <c r="V594" s="35">
        <f>'Initial Info Client Demographic'!G594</f>
        <v>0</v>
      </c>
      <c r="W594" s="33">
        <f>'Initial Info Client Demographic'!H594</f>
        <v>0</v>
      </c>
      <c r="X594" s="34">
        <f>'Initial Info Client Demographic'!I594</f>
        <v>0</v>
      </c>
      <c r="Y594" s="35">
        <f>'Initial Info Client Demographic'!E594</f>
        <v>0</v>
      </c>
      <c r="Z594" s="35">
        <f>'Initial Info Client Demographic'!F594</f>
        <v>0</v>
      </c>
      <c r="AA594" s="35">
        <f>'Initial Info Client Demographic'!G594</f>
        <v>0</v>
      </c>
      <c r="AB594" s="35">
        <f>'Initial Info Client Demographic'!H594</f>
        <v>0</v>
      </c>
      <c r="AC594" s="35">
        <f>'Initial Info Client Demographic'!I594</f>
        <v>0</v>
      </c>
      <c r="AD594" s="35">
        <f>'Initial Info Client Demographic'!J594</f>
        <v>0</v>
      </c>
    </row>
    <row r="595" spans="1:30" ht="49.5" customHeight="1">
      <c r="A595" s="29">
        <f t="shared" si="7"/>
        <v>582</v>
      </c>
      <c r="B595" s="97">
        <f>'Initial Info Client Demographic'!B595</f>
        <v>0</v>
      </c>
      <c r="C595" s="98">
        <f>'Initial Info Client Demographic'!C595</f>
        <v>0</v>
      </c>
      <c r="D595" s="99"/>
      <c r="E595" s="100"/>
      <c r="F595" s="101"/>
      <c r="G595" s="87"/>
      <c r="H595" s="88"/>
      <c r="I595" s="102"/>
      <c r="J595" s="103"/>
      <c r="K595" s="104"/>
      <c r="L595" s="105"/>
      <c r="M595" s="93">
        <f t="shared" si="8"/>
        <v>0</v>
      </c>
      <c r="N595" s="110"/>
      <c r="O595" s="106">
        <f t="shared" si="9"/>
        <v>0</v>
      </c>
      <c r="P595" s="95"/>
      <c r="R595" s="96">
        <f>'Initial Info Client Demographic'!D595</f>
        <v>0</v>
      </c>
      <c r="T595" s="33">
        <f>'Initial Info Client Demographic'!E595</f>
        <v>0</v>
      </c>
      <c r="U595" s="34">
        <f>'Initial Info Client Demographic'!F595</f>
        <v>0</v>
      </c>
      <c r="V595" s="35">
        <f>'Initial Info Client Demographic'!G595</f>
        <v>0</v>
      </c>
      <c r="W595" s="33">
        <f>'Initial Info Client Demographic'!H595</f>
        <v>0</v>
      </c>
      <c r="X595" s="34">
        <f>'Initial Info Client Demographic'!I595</f>
        <v>0</v>
      </c>
      <c r="Y595" s="35">
        <f>'Initial Info Client Demographic'!E595</f>
        <v>0</v>
      </c>
      <c r="Z595" s="35">
        <f>'Initial Info Client Demographic'!F595</f>
        <v>0</v>
      </c>
      <c r="AA595" s="35">
        <f>'Initial Info Client Demographic'!G595</f>
        <v>0</v>
      </c>
      <c r="AB595" s="35">
        <f>'Initial Info Client Demographic'!H595</f>
        <v>0</v>
      </c>
      <c r="AC595" s="35">
        <f>'Initial Info Client Demographic'!I595</f>
        <v>0</v>
      </c>
      <c r="AD595" s="35">
        <f>'Initial Info Client Demographic'!J595</f>
        <v>0</v>
      </c>
    </row>
    <row r="596" spans="1:30" ht="49.5" customHeight="1">
      <c r="A596" s="29">
        <f t="shared" si="7"/>
        <v>583</v>
      </c>
      <c r="B596" s="82">
        <f>'Initial Info Client Demographic'!B596</f>
        <v>0</v>
      </c>
      <c r="C596" s="83">
        <f>'Initial Info Client Demographic'!C596</f>
        <v>0</v>
      </c>
      <c r="D596" s="84"/>
      <c r="E596" s="85"/>
      <c r="F596" s="86"/>
      <c r="G596" s="87"/>
      <c r="H596" s="88"/>
      <c r="I596" s="89"/>
      <c r="J596" s="90"/>
      <c r="K596" s="91"/>
      <c r="L596" s="92"/>
      <c r="M596" s="93">
        <f t="shared" si="8"/>
        <v>0</v>
      </c>
      <c r="N596" s="109"/>
      <c r="O596" s="94">
        <f t="shared" si="9"/>
        <v>0</v>
      </c>
      <c r="P596" s="95"/>
      <c r="R596" s="96">
        <f>'Initial Info Client Demographic'!D596</f>
        <v>0</v>
      </c>
      <c r="T596" s="33">
        <f>'Initial Info Client Demographic'!E596</f>
        <v>0</v>
      </c>
      <c r="U596" s="34">
        <f>'Initial Info Client Demographic'!F596</f>
        <v>0</v>
      </c>
      <c r="V596" s="35">
        <f>'Initial Info Client Demographic'!G596</f>
        <v>0</v>
      </c>
      <c r="W596" s="33">
        <f>'Initial Info Client Demographic'!H596</f>
        <v>0</v>
      </c>
      <c r="X596" s="34">
        <f>'Initial Info Client Demographic'!I596</f>
        <v>0</v>
      </c>
      <c r="Y596" s="35">
        <f>'Initial Info Client Demographic'!E596</f>
        <v>0</v>
      </c>
      <c r="Z596" s="35">
        <f>'Initial Info Client Demographic'!F596</f>
        <v>0</v>
      </c>
      <c r="AA596" s="35">
        <f>'Initial Info Client Demographic'!G596</f>
        <v>0</v>
      </c>
      <c r="AB596" s="35">
        <f>'Initial Info Client Demographic'!H596</f>
        <v>0</v>
      </c>
      <c r="AC596" s="35">
        <f>'Initial Info Client Demographic'!I596</f>
        <v>0</v>
      </c>
      <c r="AD596" s="35">
        <f>'Initial Info Client Demographic'!J596</f>
        <v>0</v>
      </c>
    </row>
    <row r="597" spans="1:30" ht="49.5" customHeight="1">
      <c r="A597" s="29">
        <f t="shared" si="7"/>
        <v>584</v>
      </c>
      <c r="B597" s="97">
        <f>'Initial Info Client Demographic'!B597</f>
        <v>0</v>
      </c>
      <c r="C597" s="98">
        <f>'Initial Info Client Demographic'!C597</f>
        <v>0</v>
      </c>
      <c r="D597" s="99"/>
      <c r="E597" s="100"/>
      <c r="F597" s="101"/>
      <c r="G597" s="87"/>
      <c r="H597" s="88"/>
      <c r="I597" s="102"/>
      <c r="J597" s="103"/>
      <c r="K597" s="104"/>
      <c r="L597" s="105"/>
      <c r="M597" s="93">
        <f t="shared" si="8"/>
        <v>0</v>
      </c>
      <c r="N597" s="110"/>
      <c r="O597" s="106">
        <f t="shared" si="9"/>
        <v>0</v>
      </c>
      <c r="P597" s="95"/>
      <c r="R597" s="96">
        <f>'Initial Info Client Demographic'!D597</f>
        <v>0</v>
      </c>
      <c r="T597" s="33">
        <f>'Initial Info Client Demographic'!E597</f>
        <v>0</v>
      </c>
      <c r="U597" s="34">
        <f>'Initial Info Client Demographic'!F597</f>
        <v>0</v>
      </c>
      <c r="V597" s="35">
        <f>'Initial Info Client Demographic'!G597</f>
        <v>0</v>
      </c>
      <c r="W597" s="33">
        <f>'Initial Info Client Demographic'!H597</f>
        <v>0</v>
      </c>
      <c r="X597" s="34">
        <f>'Initial Info Client Demographic'!I597</f>
        <v>0</v>
      </c>
      <c r="Y597" s="35">
        <f>'Initial Info Client Demographic'!E597</f>
        <v>0</v>
      </c>
      <c r="Z597" s="35">
        <f>'Initial Info Client Demographic'!F597</f>
        <v>0</v>
      </c>
      <c r="AA597" s="35">
        <f>'Initial Info Client Demographic'!G597</f>
        <v>0</v>
      </c>
      <c r="AB597" s="35">
        <f>'Initial Info Client Demographic'!H597</f>
        <v>0</v>
      </c>
      <c r="AC597" s="35">
        <f>'Initial Info Client Demographic'!I597</f>
        <v>0</v>
      </c>
      <c r="AD597" s="35">
        <f>'Initial Info Client Demographic'!J597</f>
        <v>0</v>
      </c>
    </row>
    <row r="598" spans="1:30" ht="49.5" customHeight="1">
      <c r="A598" s="29">
        <f t="shared" si="7"/>
        <v>585</v>
      </c>
      <c r="B598" s="82">
        <f>'Initial Info Client Demographic'!B598</f>
        <v>0</v>
      </c>
      <c r="C598" s="83">
        <f>'Initial Info Client Demographic'!C598</f>
        <v>0</v>
      </c>
      <c r="D598" s="84"/>
      <c r="E598" s="85"/>
      <c r="F598" s="86"/>
      <c r="G598" s="87"/>
      <c r="H598" s="88"/>
      <c r="I598" s="89"/>
      <c r="J598" s="90"/>
      <c r="K598" s="91"/>
      <c r="L598" s="92"/>
      <c r="M598" s="93">
        <f t="shared" si="8"/>
        <v>0</v>
      </c>
      <c r="N598" s="109"/>
      <c r="O598" s="94">
        <f t="shared" si="9"/>
        <v>0</v>
      </c>
      <c r="P598" s="95"/>
      <c r="R598" s="96">
        <f>'Initial Info Client Demographic'!D598</f>
        <v>0</v>
      </c>
      <c r="T598" s="33">
        <f>'Initial Info Client Demographic'!E598</f>
        <v>0</v>
      </c>
      <c r="U598" s="34">
        <f>'Initial Info Client Demographic'!F598</f>
        <v>0</v>
      </c>
      <c r="V598" s="35">
        <f>'Initial Info Client Demographic'!G598</f>
        <v>0</v>
      </c>
      <c r="W598" s="33">
        <f>'Initial Info Client Demographic'!H598</f>
        <v>0</v>
      </c>
      <c r="X598" s="34">
        <f>'Initial Info Client Demographic'!I598</f>
        <v>0</v>
      </c>
      <c r="Y598" s="35">
        <f>'Initial Info Client Demographic'!E598</f>
        <v>0</v>
      </c>
      <c r="Z598" s="35">
        <f>'Initial Info Client Demographic'!F598</f>
        <v>0</v>
      </c>
      <c r="AA598" s="35">
        <f>'Initial Info Client Demographic'!G598</f>
        <v>0</v>
      </c>
      <c r="AB598" s="35">
        <f>'Initial Info Client Demographic'!H598</f>
        <v>0</v>
      </c>
      <c r="AC598" s="35">
        <f>'Initial Info Client Demographic'!I598</f>
        <v>0</v>
      </c>
      <c r="AD598" s="35">
        <f>'Initial Info Client Demographic'!J598</f>
        <v>0</v>
      </c>
    </row>
    <row r="599" spans="1:30" ht="49.5" customHeight="1">
      <c r="A599" s="29">
        <f t="shared" si="7"/>
        <v>586</v>
      </c>
      <c r="B599" s="97">
        <f>'Initial Info Client Demographic'!B599</f>
        <v>0</v>
      </c>
      <c r="C599" s="98">
        <f>'Initial Info Client Demographic'!C599</f>
        <v>0</v>
      </c>
      <c r="D599" s="99"/>
      <c r="E599" s="100"/>
      <c r="F599" s="101"/>
      <c r="G599" s="87"/>
      <c r="H599" s="88"/>
      <c r="I599" s="102"/>
      <c r="J599" s="103"/>
      <c r="K599" s="104"/>
      <c r="L599" s="105"/>
      <c r="M599" s="93">
        <f t="shared" si="8"/>
        <v>0</v>
      </c>
      <c r="N599" s="110"/>
      <c r="O599" s="106">
        <f t="shared" si="9"/>
        <v>0</v>
      </c>
      <c r="P599" s="95"/>
      <c r="R599" s="96">
        <f>'Initial Info Client Demographic'!D599</f>
        <v>0</v>
      </c>
      <c r="T599" s="33">
        <f>'Initial Info Client Demographic'!E599</f>
        <v>0</v>
      </c>
      <c r="U599" s="34">
        <f>'Initial Info Client Demographic'!F599</f>
        <v>0</v>
      </c>
      <c r="V599" s="35">
        <f>'Initial Info Client Demographic'!G599</f>
        <v>0</v>
      </c>
      <c r="W599" s="33">
        <f>'Initial Info Client Demographic'!H599</f>
        <v>0</v>
      </c>
      <c r="X599" s="34">
        <f>'Initial Info Client Demographic'!I599</f>
        <v>0</v>
      </c>
      <c r="Y599" s="35">
        <f>'Initial Info Client Demographic'!E599</f>
        <v>0</v>
      </c>
      <c r="Z599" s="35">
        <f>'Initial Info Client Demographic'!F599</f>
        <v>0</v>
      </c>
      <c r="AA599" s="35">
        <f>'Initial Info Client Demographic'!G599</f>
        <v>0</v>
      </c>
      <c r="AB599" s="35">
        <f>'Initial Info Client Demographic'!H599</f>
        <v>0</v>
      </c>
      <c r="AC599" s="35">
        <f>'Initial Info Client Demographic'!I599</f>
        <v>0</v>
      </c>
      <c r="AD599" s="35">
        <f>'Initial Info Client Demographic'!J599</f>
        <v>0</v>
      </c>
    </row>
    <row r="600" spans="1:30" ht="49.5" customHeight="1">
      <c r="A600" s="29">
        <f t="shared" si="7"/>
        <v>587</v>
      </c>
      <c r="B600" s="82">
        <f>'Initial Info Client Demographic'!B600</f>
        <v>0</v>
      </c>
      <c r="C600" s="83">
        <f>'Initial Info Client Demographic'!C600</f>
        <v>0</v>
      </c>
      <c r="D600" s="84"/>
      <c r="E600" s="85"/>
      <c r="F600" s="86"/>
      <c r="G600" s="87"/>
      <c r="H600" s="88"/>
      <c r="I600" s="89"/>
      <c r="J600" s="90"/>
      <c r="K600" s="91"/>
      <c r="L600" s="92"/>
      <c r="M600" s="93">
        <f t="shared" si="8"/>
        <v>0</v>
      </c>
      <c r="N600" s="109"/>
      <c r="O600" s="94">
        <f t="shared" si="9"/>
        <v>0</v>
      </c>
      <c r="P600" s="95"/>
      <c r="R600" s="96">
        <f>'Initial Info Client Demographic'!D600</f>
        <v>0</v>
      </c>
      <c r="T600" s="33">
        <f>'Initial Info Client Demographic'!E600</f>
        <v>0</v>
      </c>
      <c r="U600" s="34">
        <f>'Initial Info Client Demographic'!F600</f>
        <v>0</v>
      </c>
      <c r="V600" s="35">
        <f>'Initial Info Client Demographic'!G600</f>
        <v>0</v>
      </c>
      <c r="W600" s="33">
        <f>'Initial Info Client Demographic'!H600</f>
        <v>0</v>
      </c>
      <c r="X600" s="34">
        <f>'Initial Info Client Demographic'!I600</f>
        <v>0</v>
      </c>
      <c r="Y600" s="35">
        <f>'Initial Info Client Demographic'!E600</f>
        <v>0</v>
      </c>
      <c r="Z600" s="35">
        <f>'Initial Info Client Demographic'!F600</f>
        <v>0</v>
      </c>
      <c r="AA600" s="35">
        <f>'Initial Info Client Demographic'!G600</f>
        <v>0</v>
      </c>
      <c r="AB600" s="35">
        <f>'Initial Info Client Demographic'!H600</f>
        <v>0</v>
      </c>
      <c r="AC600" s="35">
        <f>'Initial Info Client Demographic'!I600</f>
        <v>0</v>
      </c>
      <c r="AD600" s="35">
        <f>'Initial Info Client Demographic'!J600</f>
        <v>0</v>
      </c>
    </row>
    <row r="601" spans="1:30" ht="49.5" customHeight="1">
      <c r="A601" s="29">
        <f t="shared" si="7"/>
        <v>588</v>
      </c>
      <c r="B601" s="97">
        <f>'Initial Info Client Demographic'!B601</f>
        <v>0</v>
      </c>
      <c r="C601" s="98">
        <f>'Initial Info Client Demographic'!C601</f>
        <v>0</v>
      </c>
      <c r="D601" s="99"/>
      <c r="E601" s="100"/>
      <c r="F601" s="101"/>
      <c r="G601" s="87"/>
      <c r="H601" s="88"/>
      <c r="I601" s="102"/>
      <c r="J601" s="103"/>
      <c r="K601" s="104"/>
      <c r="L601" s="105"/>
      <c r="M601" s="93">
        <f t="shared" si="8"/>
        <v>0</v>
      </c>
      <c r="N601" s="110"/>
      <c r="O601" s="106">
        <f t="shared" si="9"/>
        <v>0</v>
      </c>
      <c r="P601" s="95"/>
      <c r="R601" s="96">
        <f>'Initial Info Client Demographic'!D601</f>
        <v>0</v>
      </c>
      <c r="T601" s="33">
        <f>'Initial Info Client Demographic'!E601</f>
        <v>0</v>
      </c>
      <c r="U601" s="34">
        <f>'Initial Info Client Demographic'!F601</f>
        <v>0</v>
      </c>
      <c r="V601" s="35">
        <f>'Initial Info Client Demographic'!G601</f>
        <v>0</v>
      </c>
      <c r="W601" s="33">
        <f>'Initial Info Client Demographic'!H601</f>
        <v>0</v>
      </c>
      <c r="X601" s="34">
        <f>'Initial Info Client Demographic'!I601</f>
        <v>0</v>
      </c>
      <c r="Y601" s="35">
        <f>'Initial Info Client Demographic'!E601</f>
        <v>0</v>
      </c>
      <c r="Z601" s="35">
        <f>'Initial Info Client Demographic'!F601</f>
        <v>0</v>
      </c>
      <c r="AA601" s="35">
        <f>'Initial Info Client Demographic'!G601</f>
        <v>0</v>
      </c>
      <c r="AB601" s="35">
        <f>'Initial Info Client Demographic'!H601</f>
        <v>0</v>
      </c>
      <c r="AC601" s="35">
        <f>'Initial Info Client Demographic'!I601</f>
        <v>0</v>
      </c>
      <c r="AD601" s="35">
        <f>'Initial Info Client Demographic'!J601</f>
        <v>0</v>
      </c>
    </row>
    <row r="602" spans="1:30" ht="49.5" customHeight="1">
      <c r="A602" s="29">
        <f t="shared" si="7"/>
        <v>589</v>
      </c>
      <c r="B602" s="82">
        <f>'Initial Info Client Demographic'!B602</f>
        <v>0</v>
      </c>
      <c r="C602" s="83">
        <f>'Initial Info Client Demographic'!C602</f>
        <v>0</v>
      </c>
      <c r="D602" s="84"/>
      <c r="E602" s="85"/>
      <c r="F602" s="86"/>
      <c r="G602" s="87"/>
      <c r="H602" s="88"/>
      <c r="I602" s="89"/>
      <c r="J602" s="90"/>
      <c r="K602" s="91"/>
      <c r="L602" s="92"/>
      <c r="M602" s="93">
        <f t="shared" si="8"/>
        <v>0</v>
      </c>
      <c r="N602" s="109"/>
      <c r="O602" s="94">
        <f t="shared" si="9"/>
        <v>0</v>
      </c>
      <c r="P602" s="95"/>
      <c r="R602" s="96">
        <f>'Initial Info Client Demographic'!D602</f>
        <v>0</v>
      </c>
      <c r="T602" s="33">
        <f>'Initial Info Client Demographic'!E602</f>
        <v>0</v>
      </c>
      <c r="U602" s="34">
        <f>'Initial Info Client Demographic'!F602</f>
        <v>0</v>
      </c>
      <c r="V602" s="35">
        <f>'Initial Info Client Demographic'!G602</f>
        <v>0</v>
      </c>
      <c r="W602" s="33">
        <f>'Initial Info Client Demographic'!H602</f>
        <v>0</v>
      </c>
      <c r="X602" s="34">
        <f>'Initial Info Client Demographic'!I602</f>
        <v>0</v>
      </c>
      <c r="Y602" s="35">
        <f>'Initial Info Client Demographic'!E602</f>
        <v>0</v>
      </c>
      <c r="Z602" s="35">
        <f>'Initial Info Client Demographic'!F602</f>
        <v>0</v>
      </c>
      <c r="AA602" s="35">
        <f>'Initial Info Client Demographic'!G602</f>
        <v>0</v>
      </c>
      <c r="AB602" s="35">
        <f>'Initial Info Client Demographic'!H602</f>
        <v>0</v>
      </c>
      <c r="AC602" s="35">
        <f>'Initial Info Client Demographic'!I602</f>
        <v>0</v>
      </c>
      <c r="AD602" s="35">
        <f>'Initial Info Client Demographic'!J602</f>
        <v>0</v>
      </c>
    </row>
    <row r="603" spans="1:30" ht="49.5" customHeight="1">
      <c r="A603" s="29">
        <f t="shared" si="7"/>
        <v>590</v>
      </c>
      <c r="B603" s="97">
        <f>'Initial Info Client Demographic'!B603</f>
        <v>0</v>
      </c>
      <c r="C603" s="98">
        <f>'Initial Info Client Demographic'!C603</f>
        <v>0</v>
      </c>
      <c r="D603" s="99"/>
      <c r="E603" s="100"/>
      <c r="F603" s="101"/>
      <c r="G603" s="87"/>
      <c r="H603" s="88"/>
      <c r="I603" s="102"/>
      <c r="J603" s="103"/>
      <c r="K603" s="104"/>
      <c r="L603" s="105"/>
      <c r="M603" s="93">
        <f t="shared" si="8"/>
        <v>0</v>
      </c>
      <c r="N603" s="110"/>
      <c r="O603" s="106">
        <f t="shared" si="9"/>
        <v>0</v>
      </c>
      <c r="P603" s="95"/>
      <c r="R603" s="96">
        <f>'Initial Info Client Demographic'!D603</f>
        <v>0</v>
      </c>
      <c r="T603" s="33">
        <f>'Initial Info Client Demographic'!E603</f>
        <v>0</v>
      </c>
      <c r="U603" s="34">
        <f>'Initial Info Client Demographic'!F603</f>
        <v>0</v>
      </c>
      <c r="V603" s="35">
        <f>'Initial Info Client Demographic'!G603</f>
        <v>0</v>
      </c>
      <c r="W603" s="33">
        <f>'Initial Info Client Demographic'!H603</f>
        <v>0</v>
      </c>
      <c r="X603" s="34">
        <f>'Initial Info Client Demographic'!I603</f>
        <v>0</v>
      </c>
      <c r="Y603" s="35">
        <f>'Initial Info Client Demographic'!E603</f>
        <v>0</v>
      </c>
      <c r="Z603" s="35">
        <f>'Initial Info Client Demographic'!F603</f>
        <v>0</v>
      </c>
      <c r="AA603" s="35">
        <f>'Initial Info Client Demographic'!G603</f>
        <v>0</v>
      </c>
      <c r="AB603" s="35">
        <f>'Initial Info Client Demographic'!H603</f>
        <v>0</v>
      </c>
      <c r="AC603" s="35">
        <f>'Initial Info Client Demographic'!I603</f>
        <v>0</v>
      </c>
      <c r="AD603" s="35">
        <f>'Initial Info Client Demographic'!J603</f>
        <v>0</v>
      </c>
    </row>
    <row r="604" spans="1:30" ht="49.5" customHeight="1">
      <c r="A604" s="29">
        <f t="shared" si="7"/>
        <v>591</v>
      </c>
      <c r="B604" s="82">
        <f>'Initial Info Client Demographic'!B604</f>
        <v>0</v>
      </c>
      <c r="C604" s="83">
        <f>'Initial Info Client Demographic'!C604</f>
        <v>0</v>
      </c>
      <c r="D604" s="84"/>
      <c r="E604" s="85"/>
      <c r="F604" s="86"/>
      <c r="G604" s="87"/>
      <c r="H604" s="88"/>
      <c r="I604" s="89"/>
      <c r="J604" s="90"/>
      <c r="K604" s="91"/>
      <c r="L604" s="92"/>
      <c r="M604" s="93">
        <f t="shared" si="8"/>
        <v>0</v>
      </c>
      <c r="N604" s="109"/>
      <c r="O604" s="94">
        <f t="shared" si="9"/>
        <v>0</v>
      </c>
      <c r="P604" s="95"/>
      <c r="R604" s="96">
        <f>'Initial Info Client Demographic'!D604</f>
        <v>0</v>
      </c>
      <c r="T604" s="33">
        <f>'Initial Info Client Demographic'!E604</f>
        <v>0</v>
      </c>
      <c r="U604" s="34">
        <f>'Initial Info Client Demographic'!F604</f>
        <v>0</v>
      </c>
      <c r="V604" s="35">
        <f>'Initial Info Client Demographic'!G604</f>
        <v>0</v>
      </c>
      <c r="W604" s="33">
        <f>'Initial Info Client Demographic'!H604</f>
        <v>0</v>
      </c>
      <c r="X604" s="34">
        <f>'Initial Info Client Demographic'!I604</f>
        <v>0</v>
      </c>
      <c r="Y604" s="35">
        <f>'Initial Info Client Demographic'!E604</f>
        <v>0</v>
      </c>
      <c r="Z604" s="35">
        <f>'Initial Info Client Demographic'!F604</f>
        <v>0</v>
      </c>
      <c r="AA604" s="35">
        <f>'Initial Info Client Demographic'!G604</f>
        <v>0</v>
      </c>
      <c r="AB604" s="35">
        <f>'Initial Info Client Demographic'!H604</f>
        <v>0</v>
      </c>
      <c r="AC604" s="35">
        <f>'Initial Info Client Demographic'!I604</f>
        <v>0</v>
      </c>
      <c r="AD604" s="35">
        <f>'Initial Info Client Demographic'!J604</f>
        <v>0</v>
      </c>
    </row>
    <row r="605" spans="1:30" ht="49.5" customHeight="1">
      <c r="A605" s="29">
        <f t="shared" si="7"/>
        <v>592</v>
      </c>
      <c r="B605" s="97">
        <f>'Initial Info Client Demographic'!B605</f>
        <v>0</v>
      </c>
      <c r="C605" s="98">
        <f>'Initial Info Client Demographic'!C605</f>
        <v>0</v>
      </c>
      <c r="D605" s="99"/>
      <c r="E605" s="100"/>
      <c r="F605" s="101"/>
      <c r="G605" s="87"/>
      <c r="H605" s="88"/>
      <c r="I605" s="102"/>
      <c r="J605" s="103"/>
      <c r="K605" s="104"/>
      <c r="L605" s="105"/>
      <c r="M605" s="93">
        <f t="shared" si="8"/>
        <v>0</v>
      </c>
      <c r="N605" s="110"/>
      <c r="O605" s="106">
        <f t="shared" si="9"/>
        <v>0</v>
      </c>
      <c r="P605" s="95"/>
      <c r="R605" s="96">
        <f>'Initial Info Client Demographic'!D605</f>
        <v>0</v>
      </c>
      <c r="T605" s="33">
        <f>'Initial Info Client Demographic'!E605</f>
        <v>0</v>
      </c>
      <c r="U605" s="34">
        <f>'Initial Info Client Demographic'!F605</f>
        <v>0</v>
      </c>
      <c r="V605" s="35">
        <f>'Initial Info Client Demographic'!G605</f>
        <v>0</v>
      </c>
      <c r="W605" s="33">
        <f>'Initial Info Client Demographic'!H605</f>
        <v>0</v>
      </c>
      <c r="X605" s="34">
        <f>'Initial Info Client Demographic'!I605</f>
        <v>0</v>
      </c>
      <c r="Y605" s="35">
        <f>'Initial Info Client Demographic'!E605</f>
        <v>0</v>
      </c>
      <c r="Z605" s="35">
        <f>'Initial Info Client Demographic'!F605</f>
        <v>0</v>
      </c>
      <c r="AA605" s="35">
        <f>'Initial Info Client Demographic'!G605</f>
        <v>0</v>
      </c>
      <c r="AB605" s="35">
        <f>'Initial Info Client Demographic'!H605</f>
        <v>0</v>
      </c>
      <c r="AC605" s="35">
        <f>'Initial Info Client Demographic'!I605</f>
        <v>0</v>
      </c>
      <c r="AD605" s="35">
        <f>'Initial Info Client Demographic'!J605</f>
        <v>0</v>
      </c>
    </row>
    <row r="606" spans="1:30" ht="49.5" customHeight="1">
      <c r="A606" s="29">
        <f t="shared" si="7"/>
        <v>593</v>
      </c>
      <c r="B606" s="82">
        <f>'Initial Info Client Demographic'!B606</f>
        <v>0</v>
      </c>
      <c r="C606" s="83">
        <f>'Initial Info Client Demographic'!C606</f>
        <v>0</v>
      </c>
      <c r="D606" s="84"/>
      <c r="E606" s="85"/>
      <c r="F606" s="86"/>
      <c r="G606" s="87"/>
      <c r="H606" s="88"/>
      <c r="I606" s="89"/>
      <c r="J606" s="90"/>
      <c r="K606" s="91"/>
      <c r="L606" s="92"/>
      <c r="M606" s="93">
        <f t="shared" si="8"/>
        <v>0</v>
      </c>
      <c r="N606" s="109"/>
      <c r="O606" s="94">
        <f t="shared" si="9"/>
        <v>0</v>
      </c>
      <c r="P606" s="95"/>
      <c r="R606" s="96">
        <f>'Initial Info Client Demographic'!D606</f>
        <v>0</v>
      </c>
      <c r="T606" s="33">
        <f>'Initial Info Client Demographic'!E606</f>
        <v>0</v>
      </c>
      <c r="U606" s="34">
        <f>'Initial Info Client Demographic'!F606</f>
        <v>0</v>
      </c>
      <c r="V606" s="35">
        <f>'Initial Info Client Demographic'!G606</f>
        <v>0</v>
      </c>
      <c r="W606" s="33">
        <f>'Initial Info Client Demographic'!H606</f>
        <v>0</v>
      </c>
      <c r="X606" s="34">
        <f>'Initial Info Client Demographic'!I606</f>
        <v>0</v>
      </c>
      <c r="Y606" s="35">
        <f>'Initial Info Client Demographic'!E606</f>
        <v>0</v>
      </c>
      <c r="Z606" s="35">
        <f>'Initial Info Client Demographic'!F606</f>
        <v>0</v>
      </c>
      <c r="AA606" s="35">
        <f>'Initial Info Client Demographic'!G606</f>
        <v>0</v>
      </c>
      <c r="AB606" s="35">
        <f>'Initial Info Client Demographic'!H606</f>
        <v>0</v>
      </c>
      <c r="AC606" s="35">
        <f>'Initial Info Client Demographic'!I606</f>
        <v>0</v>
      </c>
      <c r="AD606" s="35">
        <f>'Initial Info Client Demographic'!J606</f>
        <v>0</v>
      </c>
    </row>
    <row r="607" spans="1:30" ht="49.5" customHeight="1">
      <c r="A607" s="29">
        <f t="shared" si="7"/>
        <v>594</v>
      </c>
      <c r="B607" s="97">
        <f>'Initial Info Client Demographic'!B607</f>
        <v>0</v>
      </c>
      <c r="C607" s="98">
        <f>'Initial Info Client Demographic'!C607</f>
        <v>0</v>
      </c>
      <c r="D607" s="99"/>
      <c r="E607" s="100"/>
      <c r="F607" s="101"/>
      <c r="G607" s="87"/>
      <c r="H607" s="88"/>
      <c r="I607" s="102"/>
      <c r="J607" s="103"/>
      <c r="K607" s="104"/>
      <c r="L607" s="105"/>
      <c r="M607" s="93">
        <f t="shared" si="8"/>
        <v>0</v>
      </c>
      <c r="N607" s="110"/>
      <c r="O607" s="106">
        <f t="shared" si="9"/>
        <v>0</v>
      </c>
      <c r="P607" s="95"/>
      <c r="R607" s="96">
        <f>'Initial Info Client Demographic'!D607</f>
        <v>0</v>
      </c>
      <c r="T607" s="33">
        <f>'Initial Info Client Demographic'!E607</f>
        <v>0</v>
      </c>
      <c r="U607" s="34">
        <f>'Initial Info Client Demographic'!F607</f>
        <v>0</v>
      </c>
      <c r="V607" s="35">
        <f>'Initial Info Client Demographic'!G607</f>
        <v>0</v>
      </c>
      <c r="W607" s="33">
        <f>'Initial Info Client Demographic'!H607</f>
        <v>0</v>
      </c>
      <c r="X607" s="34">
        <f>'Initial Info Client Demographic'!I607</f>
        <v>0</v>
      </c>
      <c r="Y607" s="35">
        <f>'Initial Info Client Demographic'!E607</f>
        <v>0</v>
      </c>
      <c r="Z607" s="35">
        <f>'Initial Info Client Demographic'!F607</f>
        <v>0</v>
      </c>
      <c r="AA607" s="35">
        <f>'Initial Info Client Demographic'!G607</f>
        <v>0</v>
      </c>
      <c r="AB607" s="35">
        <f>'Initial Info Client Demographic'!H607</f>
        <v>0</v>
      </c>
      <c r="AC607" s="35">
        <f>'Initial Info Client Demographic'!I607</f>
        <v>0</v>
      </c>
      <c r="AD607" s="35">
        <f>'Initial Info Client Demographic'!J607</f>
        <v>0</v>
      </c>
    </row>
    <row r="608" spans="1:30" ht="49.5" customHeight="1">
      <c r="A608" s="29">
        <f t="shared" si="7"/>
        <v>595</v>
      </c>
      <c r="B608" s="82">
        <f>'Initial Info Client Demographic'!B608</f>
        <v>0</v>
      </c>
      <c r="C608" s="83">
        <f>'Initial Info Client Demographic'!C608</f>
        <v>0</v>
      </c>
      <c r="D608" s="84"/>
      <c r="E608" s="85"/>
      <c r="F608" s="86"/>
      <c r="G608" s="87"/>
      <c r="H608" s="88"/>
      <c r="I608" s="89"/>
      <c r="J608" s="90"/>
      <c r="K608" s="91"/>
      <c r="L608" s="92"/>
      <c r="M608" s="93">
        <f t="shared" si="8"/>
        <v>0</v>
      </c>
      <c r="N608" s="109"/>
      <c r="O608" s="94">
        <f t="shared" si="9"/>
        <v>0</v>
      </c>
      <c r="P608" s="95"/>
      <c r="R608" s="96">
        <f>'Initial Info Client Demographic'!D608</f>
        <v>0</v>
      </c>
      <c r="T608" s="33">
        <f>'Initial Info Client Demographic'!E608</f>
        <v>0</v>
      </c>
      <c r="U608" s="34">
        <f>'Initial Info Client Demographic'!F608</f>
        <v>0</v>
      </c>
      <c r="V608" s="35">
        <f>'Initial Info Client Demographic'!G608</f>
        <v>0</v>
      </c>
      <c r="W608" s="33">
        <f>'Initial Info Client Demographic'!H608</f>
        <v>0</v>
      </c>
      <c r="X608" s="34">
        <f>'Initial Info Client Demographic'!I608</f>
        <v>0</v>
      </c>
      <c r="Y608" s="35">
        <f>'Initial Info Client Demographic'!E608</f>
        <v>0</v>
      </c>
      <c r="Z608" s="35">
        <f>'Initial Info Client Demographic'!F608</f>
        <v>0</v>
      </c>
      <c r="AA608" s="35">
        <f>'Initial Info Client Demographic'!G608</f>
        <v>0</v>
      </c>
      <c r="AB608" s="35">
        <f>'Initial Info Client Demographic'!H608</f>
        <v>0</v>
      </c>
      <c r="AC608" s="35">
        <f>'Initial Info Client Demographic'!I608</f>
        <v>0</v>
      </c>
      <c r="AD608" s="35">
        <f>'Initial Info Client Demographic'!J608</f>
        <v>0</v>
      </c>
    </row>
    <row r="609" spans="1:30" ht="49.5" customHeight="1">
      <c r="A609" s="29">
        <f t="shared" si="7"/>
        <v>596</v>
      </c>
      <c r="B609" s="97">
        <f>'Initial Info Client Demographic'!B609</f>
        <v>0</v>
      </c>
      <c r="C609" s="98">
        <f>'Initial Info Client Demographic'!C609</f>
        <v>0</v>
      </c>
      <c r="D609" s="99"/>
      <c r="E609" s="100"/>
      <c r="F609" s="101"/>
      <c r="G609" s="87"/>
      <c r="H609" s="88"/>
      <c r="I609" s="102"/>
      <c r="J609" s="103"/>
      <c r="K609" s="104"/>
      <c r="L609" s="105"/>
      <c r="M609" s="93">
        <f t="shared" si="8"/>
        <v>0</v>
      </c>
      <c r="N609" s="110"/>
      <c r="O609" s="106">
        <f t="shared" si="9"/>
        <v>0</v>
      </c>
      <c r="P609" s="95"/>
      <c r="R609" s="96">
        <f>'Initial Info Client Demographic'!D609</f>
        <v>0</v>
      </c>
      <c r="T609" s="33">
        <f>'Initial Info Client Demographic'!E609</f>
        <v>0</v>
      </c>
      <c r="U609" s="34">
        <f>'Initial Info Client Demographic'!F609</f>
        <v>0</v>
      </c>
      <c r="V609" s="35">
        <f>'Initial Info Client Demographic'!G609</f>
        <v>0</v>
      </c>
      <c r="W609" s="33">
        <f>'Initial Info Client Demographic'!H609</f>
        <v>0</v>
      </c>
      <c r="X609" s="34">
        <f>'Initial Info Client Demographic'!I609</f>
        <v>0</v>
      </c>
      <c r="Y609" s="35">
        <f>'Initial Info Client Demographic'!E609</f>
        <v>0</v>
      </c>
      <c r="Z609" s="35">
        <f>'Initial Info Client Demographic'!F609</f>
        <v>0</v>
      </c>
      <c r="AA609" s="35">
        <f>'Initial Info Client Demographic'!G609</f>
        <v>0</v>
      </c>
      <c r="AB609" s="35">
        <f>'Initial Info Client Demographic'!H609</f>
        <v>0</v>
      </c>
      <c r="AC609" s="35">
        <f>'Initial Info Client Demographic'!I609</f>
        <v>0</v>
      </c>
      <c r="AD609" s="35">
        <f>'Initial Info Client Demographic'!J609</f>
        <v>0</v>
      </c>
    </row>
    <row r="610" spans="1:30" ht="49.5" customHeight="1">
      <c r="A610" s="29">
        <f t="shared" si="7"/>
        <v>597</v>
      </c>
      <c r="B610" s="82">
        <f>'Initial Info Client Demographic'!B610</f>
        <v>0</v>
      </c>
      <c r="C610" s="83">
        <f>'Initial Info Client Demographic'!C610</f>
        <v>0</v>
      </c>
      <c r="D610" s="84"/>
      <c r="E610" s="85"/>
      <c r="F610" s="86"/>
      <c r="G610" s="87"/>
      <c r="H610" s="88"/>
      <c r="I610" s="89"/>
      <c r="J610" s="90"/>
      <c r="K610" s="91"/>
      <c r="L610" s="92"/>
      <c r="M610" s="93">
        <f t="shared" si="8"/>
        <v>0</v>
      </c>
      <c r="N610" s="109"/>
      <c r="O610" s="94">
        <f t="shared" si="9"/>
        <v>0</v>
      </c>
      <c r="P610" s="95"/>
      <c r="R610" s="96">
        <f>'Initial Info Client Demographic'!D610</f>
        <v>0</v>
      </c>
      <c r="T610" s="33">
        <f>'Initial Info Client Demographic'!E610</f>
        <v>0</v>
      </c>
      <c r="U610" s="34">
        <f>'Initial Info Client Demographic'!F610</f>
        <v>0</v>
      </c>
      <c r="V610" s="35">
        <f>'Initial Info Client Demographic'!G610</f>
        <v>0</v>
      </c>
      <c r="W610" s="33">
        <f>'Initial Info Client Demographic'!H610</f>
        <v>0</v>
      </c>
      <c r="X610" s="34">
        <f>'Initial Info Client Demographic'!I610</f>
        <v>0</v>
      </c>
      <c r="Y610" s="35">
        <f>'Initial Info Client Demographic'!E610</f>
        <v>0</v>
      </c>
      <c r="Z610" s="35">
        <f>'Initial Info Client Demographic'!F610</f>
        <v>0</v>
      </c>
      <c r="AA610" s="35">
        <f>'Initial Info Client Demographic'!G610</f>
        <v>0</v>
      </c>
      <c r="AB610" s="35">
        <f>'Initial Info Client Demographic'!H610</f>
        <v>0</v>
      </c>
      <c r="AC610" s="35">
        <f>'Initial Info Client Demographic'!I610</f>
        <v>0</v>
      </c>
      <c r="AD610" s="35">
        <f>'Initial Info Client Demographic'!J610</f>
        <v>0</v>
      </c>
    </row>
    <row r="611" spans="1:30" ht="49.5" customHeight="1">
      <c r="A611" s="29">
        <f t="shared" si="7"/>
        <v>598</v>
      </c>
      <c r="B611" s="97">
        <f>'Initial Info Client Demographic'!B611</f>
        <v>0</v>
      </c>
      <c r="C611" s="98">
        <f>'Initial Info Client Demographic'!C611</f>
        <v>0</v>
      </c>
      <c r="D611" s="99"/>
      <c r="E611" s="100"/>
      <c r="F611" s="101"/>
      <c r="G611" s="87"/>
      <c r="H611" s="88"/>
      <c r="I611" s="102"/>
      <c r="J611" s="103"/>
      <c r="K611" s="104"/>
      <c r="L611" s="105"/>
      <c r="M611" s="93">
        <f t="shared" si="8"/>
        <v>0</v>
      </c>
      <c r="N611" s="110"/>
      <c r="O611" s="106">
        <f t="shared" si="9"/>
        <v>0</v>
      </c>
      <c r="P611" s="95"/>
      <c r="R611" s="96">
        <f>'Initial Info Client Demographic'!D611</f>
        <v>0</v>
      </c>
      <c r="T611" s="33">
        <f>'Initial Info Client Demographic'!E611</f>
        <v>0</v>
      </c>
      <c r="U611" s="34">
        <f>'Initial Info Client Demographic'!F611</f>
        <v>0</v>
      </c>
      <c r="V611" s="35">
        <f>'Initial Info Client Demographic'!G611</f>
        <v>0</v>
      </c>
      <c r="W611" s="33">
        <f>'Initial Info Client Demographic'!H611</f>
        <v>0</v>
      </c>
      <c r="X611" s="34">
        <f>'Initial Info Client Demographic'!I611</f>
        <v>0</v>
      </c>
      <c r="Y611" s="35">
        <f>'Initial Info Client Demographic'!E611</f>
        <v>0</v>
      </c>
      <c r="Z611" s="35">
        <f>'Initial Info Client Demographic'!F611</f>
        <v>0</v>
      </c>
      <c r="AA611" s="35">
        <f>'Initial Info Client Demographic'!G611</f>
        <v>0</v>
      </c>
      <c r="AB611" s="35">
        <f>'Initial Info Client Demographic'!H611</f>
        <v>0</v>
      </c>
      <c r="AC611" s="35">
        <f>'Initial Info Client Demographic'!I611</f>
        <v>0</v>
      </c>
      <c r="AD611" s="35">
        <f>'Initial Info Client Demographic'!J611</f>
        <v>0</v>
      </c>
    </row>
    <row r="612" spans="1:30" ht="49.5" customHeight="1">
      <c r="A612" s="29">
        <f t="shared" si="7"/>
        <v>599</v>
      </c>
      <c r="B612" s="82">
        <f>'Initial Info Client Demographic'!B612</f>
        <v>0</v>
      </c>
      <c r="C612" s="83">
        <f>'Initial Info Client Demographic'!C612</f>
        <v>0</v>
      </c>
      <c r="D612" s="84"/>
      <c r="E612" s="85"/>
      <c r="F612" s="86"/>
      <c r="G612" s="87"/>
      <c r="H612" s="88"/>
      <c r="I612" s="89"/>
      <c r="J612" s="90"/>
      <c r="K612" s="91"/>
      <c r="L612" s="92"/>
      <c r="M612" s="93">
        <f t="shared" si="8"/>
        <v>0</v>
      </c>
      <c r="N612" s="109"/>
      <c r="O612" s="94">
        <f t="shared" si="9"/>
        <v>0</v>
      </c>
      <c r="P612" s="95"/>
      <c r="R612" s="96">
        <f>'Initial Info Client Demographic'!D612</f>
        <v>0</v>
      </c>
      <c r="T612" s="33">
        <f>'Initial Info Client Demographic'!E612</f>
        <v>0</v>
      </c>
      <c r="U612" s="34">
        <f>'Initial Info Client Demographic'!F612</f>
        <v>0</v>
      </c>
      <c r="V612" s="35">
        <f>'Initial Info Client Demographic'!G612</f>
        <v>0</v>
      </c>
      <c r="W612" s="33">
        <f>'Initial Info Client Demographic'!H612</f>
        <v>0</v>
      </c>
      <c r="X612" s="34">
        <f>'Initial Info Client Demographic'!I612</f>
        <v>0</v>
      </c>
      <c r="Y612" s="35">
        <f>'Initial Info Client Demographic'!E612</f>
        <v>0</v>
      </c>
      <c r="Z612" s="35">
        <f>'Initial Info Client Demographic'!F612</f>
        <v>0</v>
      </c>
      <c r="AA612" s="35">
        <f>'Initial Info Client Demographic'!G612</f>
        <v>0</v>
      </c>
      <c r="AB612" s="35">
        <f>'Initial Info Client Demographic'!H612</f>
        <v>0</v>
      </c>
      <c r="AC612" s="35">
        <f>'Initial Info Client Demographic'!I612</f>
        <v>0</v>
      </c>
      <c r="AD612" s="35">
        <f>'Initial Info Client Demographic'!J612</f>
        <v>0</v>
      </c>
    </row>
    <row r="613" spans="1:30" ht="49.5" customHeight="1">
      <c r="A613" s="29">
        <f t="shared" si="7"/>
        <v>600</v>
      </c>
      <c r="B613" s="97">
        <f>'Initial Info Client Demographic'!B613</f>
        <v>0</v>
      </c>
      <c r="C613" s="98">
        <f>'Initial Info Client Demographic'!C613</f>
        <v>0</v>
      </c>
      <c r="D613" s="99"/>
      <c r="E613" s="100"/>
      <c r="F613" s="101"/>
      <c r="G613" s="87"/>
      <c r="H613" s="88"/>
      <c r="I613" s="102"/>
      <c r="J613" s="103"/>
      <c r="K613" s="104"/>
      <c r="L613" s="105"/>
      <c r="M613" s="93">
        <f t="shared" si="8"/>
        <v>0</v>
      </c>
      <c r="N613" s="110"/>
      <c r="O613" s="106">
        <f t="shared" si="9"/>
        <v>0</v>
      </c>
      <c r="P613" s="95"/>
      <c r="R613" s="96">
        <f>'Initial Info Client Demographic'!D613</f>
        <v>0</v>
      </c>
      <c r="T613" s="33">
        <f>'Initial Info Client Demographic'!E613</f>
        <v>0</v>
      </c>
      <c r="U613" s="34">
        <f>'Initial Info Client Demographic'!F613</f>
        <v>0</v>
      </c>
      <c r="V613" s="35">
        <f>'Initial Info Client Demographic'!G613</f>
        <v>0</v>
      </c>
      <c r="W613" s="33">
        <f>'Initial Info Client Demographic'!H613</f>
        <v>0</v>
      </c>
      <c r="X613" s="34">
        <f>'Initial Info Client Demographic'!I613</f>
        <v>0</v>
      </c>
      <c r="Y613" s="35">
        <f>'Initial Info Client Demographic'!E613</f>
        <v>0</v>
      </c>
      <c r="Z613" s="35">
        <f>'Initial Info Client Demographic'!F613</f>
        <v>0</v>
      </c>
      <c r="AA613" s="35">
        <f>'Initial Info Client Demographic'!G613</f>
        <v>0</v>
      </c>
      <c r="AB613" s="35">
        <f>'Initial Info Client Demographic'!H613</f>
        <v>0</v>
      </c>
      <c r="AC613" s="35">
        <f>'Initial Info Client Demographic'!I613</f>
        <v>0</v>
      </c>
      <c r="AD613" s="35">
        <f>'Initial Info Client Demographic'!J613</f>
        <v>0</v>
      </c>
    </row>
    <row r="614" spans="1:30" ht="49.5" customHeight="1">
      <c r="A614" s="29">
        <f t="shared" si="7"/>
        <v>601</v>
      </c>
      <c r="B614" s="82">
        <f>'Initial Info Client Demographic'!B614</f>
        <v>0</v>
      </c>
      <c r="C614" s="83">
        <f>'Initial Info Client Demographic'!C614</f>
        <v>0</v>
      </c>
      <c r="D614" s="84"/>
      <c r="E614" s="85"/>
      <c r="F614" s="86"/>
      <c r="G614" s="87"/>
      <c r="H614" s="88"/>
      <c r="I614" s="89"/>
      <c r="J614" s="90"/>
      <c r="K614" s="91"/>
      <c r="L614" s="92"/>
      <c r="M614" s="93">
        <f t="shared" si="8"/>
        <v>0</v>
      </c>
      <c r="N614" s="109"/>
      <c r="O614" s="94">
        <f t="shared" si="9"/>
        <v>0</v>
      </c>
      <c r="P614" s="95"/>
      <c r="R614" s="96">
        <f>'Initial Info Client Demographic'!D614</f>
        <v>0</v>
      </c>
      <c r="T614" s="33">
        <f>'Initial Info Client Demographic'!E614</f>
        <v>0</v>
      </c>
      <c r="U614" s="34">
        <f>'Initial Info Client Demographic'!F614</f>
        <v>0</v>
      </c>
      <c r="V614" s="35">
        <f>'Initial Info Client Demographic'!G614</f>
        <v>0</v>
      </c>
      <c r="W614" s="33">
        <f>'Initial Info Client Demographic'!H614</f>
        <v>0</v>
      </c>
      <c r="X614" s="34">
        <f>'Initial Info Client Demographic'!I614</f>
        <v>0</v>
      </c>
      <c r="Y614" s="35">
        <f>'Initial Info Client Demographic'!E614</f>
        <v>0</v>
      </c>
      <c r="Z614" s="35">
        <f>'Initial Info Client Demographic'!F614</f>
        <v>0</v>
      </c>
      <c r="AA614" s="35">
        <f>'Initial Info Client Demographic'!G614</f>
        <v>0</v>
      </c>
      <c r="AB614" s="35">
        <f>'Initial Info Client Demographic'!H614</f>
        <v>0</v>
      </c>
      <c r="AC614" s="35">
        <f>'Initial Info Client Demographic'!I614</f>
        <v>0</v>
      </c>
      <c r="AD614" s="35">
        <f>'Initial Info Client Demographic'!J614</f>
        <v>0</v>
      </c>
    </row>
    <row r="615" spans="1:30" ht="49.5" customHeight="1">
      <c r="A615" s="29">
        <f t="shared" si="7"/>
        <v>602</v>
      </c>
      <c r="B615" s="97">
        <f>'Initial Info Client Demographic'!B615</f>
        <v>0</v>
      </c>
      <c r="C615" s="98">
        <f>'Initial Info Client Demographic'!C615</f>
        <v>0</v>
      </c>
      <c r="D615" s="99"/>
      <c r="E615" s="100"/>
      <c r="F615" s="101"/>
      <c r="G615" s="87"/>
      <c r="H615" s="88"/>
      <c r="I615" s="102"/>
      <c r="J615" s="103"/>
      <c r="K615" s="104"/>
      <c r="L615" s="105"/>
      <c r="M615" s="93">
        <f t="shared" si="8"/>
        <v>0</v>
      </c>
      <c r="N615" s="110"/>
      <c r="O615" s="106">
        <f t="shared" si="9"/>
        <v>0</v>
      </c>
      <c r="P615" s="95"/>
      <c r="R615" s="96">
        <f>'Initial Info Client Demographic'!D615</f>
        <v>0</v>
      </c>
      <c r="T615" s="33">
        <f>'Initial Info Client Demographic'!E615</f>
        <v>0</v>
      </c>
      <c r="U615" s="34">
        <f>'Initial Info Client Demographic'!F615</f>
        <v>0</v>
      </c>
      <c r="V615" s="35">
        <f>'Initial Info Client Demographic'!G615</f>
        <v>0</v>
      </c>
      <c r="W615" s="33">
        <f>'Initial Info Client Demographic'!H615</f>
        <v>0</v>
      </c>
      <c r="X615" s="34">
        <f>'Initial Info Client Demographic'!I615</f>
        <v>0</v>
      </c>
      <c r="Y615" s="35">
        <f>'Initial Info Client Demographic'!E615</f>
        <v>0</v>
      </c>
      <c r="Z615" s="35">
        <f>'Initial Info Client Demographic'!F615</f>
        <v>0</v>
      </c>
      <c r="AA615" s="35">
        <f>'Initial Info Client Demographic'!G615</f>
        <v>0</v>
      </c>
      <c r="AB615" s="35">
        <f>'Initial Info Client Demographic'!H615</f>
        <v>0</v>
      </c>
      <c r="AC615" s="35">
        <f>'Initial Info Client Demographic'!I615</f>
        <v>0</v>
      </c>
      <c r="AD615" s="35">
        <f>'Initial Info Client Demographic'!J615</f>
        <v>0</v>
      </c>
    </row>
    <row r="616" spans="1:30" ht="49.5" customHeight="1">
      <c r="A616" s="29">
        <f t="shared" si="7"/>
        <v>603</v>
      </c>
      <c r="B616" s="82">
        <f>'Initial Info Client Demographic'!B616</f>
        <v>0</v>
      </c>
      <c r="C616" s="83">
        <f>'Initial Info Client Demographic'!C616</f>
        <v>0</v>
      </c>
      <c r="D616" s="84"/>
      <c r="E616" s="85"/>
      <c r="F616" s="86"/>
      <c r="G616" s="87"/>
      <c r="H616" s="88"/>
      <c r="I616" s="89"/>
      <c r="J616" s="90"/>
      <c r="K616" s="91"/>
      <c r="L616" s="92"/>
      <c r="M616" s="93">
        <f t="shared" si="8"/>
        <v>0</v>
      </c>
      <c r="N616" s="109"/>
      <c r="O616" s="94">
        <f t="shared" si="9"/>
        <v>0</v>
      </c>
      <c r="P616" s="95"/>
      <c r="R616" s="96">
        <f>'Initial Info Client Demographic'!D616</f>
        <v>0</v>
      </c>
      <c r="T616" s="33">
        <f>'Initial Info Client Demographic'!E616</f>
        <v>0</v>
      </c>
      <c r="U616" s="34">
        <f>'Initial Info Client Demographic'!F616</f>
        <v>0</v>
      </c>
      <c r="V616" s="35">
        <f>'Initial Info Client Demographic'!G616</f>
        <v>0</v>
      </c>
      <c r="W616" s="33">
        <f>'Initial Info Client Demographic'!H616</f>
        <v>0</v>
      </c>
      <c r="X616" s="34">
        <f>'Initial Info Client Demographic'!I616</f>
        <v>0</v>
      </c>
      <c r="Y616" s="35">
        <f>'Initial Info Client Demographic'!E616</f>
        <v>0</v>
      </c>
      <c r="Z616" s="35">
        <f>'Initial Info Client Demographic'!F616</f>
        <v>0</v>
      </c>
      <c r="AA616" s="35">
        <f>'Initial Info Client Demographic'!G616</f>
        <v>0</v>
      </c>
      <c r="AB616" s="35">
        <f>'Initial Info Client Demographic'!H616</f>
        <v>0</v>
      </c>
      <c r="AC616" s="35">
        <f>'Initial Info Client Demographic'!I616</f>
        <v>0</v>
      </c>
      <c r="AD616" s="35">
        <f>'Initial Info Client Demographic'!J616</f>
        <v>0</v>
      </c>
    </row>
    <row r="617" spans="1:30" ht="49.5" customHeight="1">
      <c r="A617" s="29">
        <f t="shared" si="7"/>
        <v>604</v>
      </c>
      <c r="B617" s="97">
        <f>'Initial Info Client Demographic'!B617</f>
        <v>0</v>
      </c>
      <c r="C617" s="98">
        <f>'Initial Info Client Demographic'!C617</f>
        <v>0</v>
      </c>
      <c r="D617" s="99"/>
      <c r="E617" s="100"/>
      <c r="F617" s="101"/>
      <c r="G617" s="87"/>
      <c r="H617" s="88"/>
      <c r="I617" s="102"/>
      <c r="J617" s="103"/>
      <c r="K617" s="104"/>
      <c r="L617" s="105"/>
      <c r="M617" s="93">
        <f t="shared" si="8"/>
        <v>0</v>
      </c>
      <c r="N617" s="110"/>
      <c r="O617" s="106">
        <f t="shared" si="9"/>
        <v>0</v>
      </c>
      <c r="P617" s="95"/>
      <c r="R617" s="96">
        <f>'Initial Info Client Demographic'!D617</f>
        <v>0</v>
      </c>
      <c r="T617" s="33">
        <f>'Initial Info Client Demographic'!E617</f>
        <v>0</v>
      </c>
      <c r="U617" s="34">
        <f>'Initial Info Client Demographic'!F617</f>
        <v>0</v>
      </c>
      <c r="V617" s="35">
        <f>'Initial Info Client Demographic'!G617</f>
        <v>0</v>
      </c>
      <c r="W617" s="33">
        <f>'Initial Info Client Demographic'!H617</f>
        <v>0</v>
      </c>
      <c r="X617" s="34">
        <f>'Initial Info Client Demographic'!I617</f>
        <v>0</v>
      </c>
      <c r="Y617" s="35">
        <f>'Initial Info Client Demographic'!E617</f>
        <v>0</v>
      </c>
      <c r="Z617" s="35">
        <f>'Initial Info Client Demographic'!F617</f>
        <v>0</v>
      </c>
      <c r="AA617" s="35">
        <f>'Initial Info Client Demographic'!G617</f>
        <v>0</v>
      </c>
      <c r="AB617" s="35">
        <f>'Initial Info Client Demographic'!H617</f>
        <v>0</v>
      </c>
      <c r="AC617" s="35">
        <f>'Initial Info Client Demographic'!I617</f>
        <v>0</v>
      </c>
      <c r="AD617" s="35">
        <f>'Initial Info Client Demographic'!J617</f>
        <v>0</v>
      </c>
    </row>
    <row r="618" spans="1:30" ht="49.5" customHeight="1">
      <c r="A618" s="29">
        <f t="shared" si="7"/>
        <v>605</v>
      </c>
      <c r="B618" s="82">
        <f>'Initial Info Client Demographic'!B618</f>
        <v>0</v>
      </c>
      <c r="C618" s="83">
        <f>'Initial Info Client Demographic'!C618</f>
        <v>0</v>
      </c>
      <c r="D618" s="84"/>
      <c r="E618" s="85"/>
      <c r="F618" s="86"/>
      <c r="G618" s="87"/>
      <c r="H618" s="88"/>
      <c r="I618" s="89"/>
      <c r="J618" s="90"/>
      <c r="K618" s="91"/>
      <c r="L618" s="92"/>
      <c r="M618" s="93">
        <f t="shared" si="8"/>
        <v>0</v>
      </c>
      <c r="N618" s="109"/>
      <c r="O618" s="94">
        <f t="shared" si="9"/>
        <v>0</v>
      </c>
      <c r="P618" s="95"/>
      <c r="R618" s="96">
        <f>'Initial Info Client Demographic'!D618</f>
        <v>0</v>
      </c>
      <c r="T618" s="33">
        <f>'Initial Info Client Demographic'!E618</f>
        <v>0</v>
      </c>
      <c r="U618" s="34">
        <f>'Initial Info Client Demographic'!F618</f>
        <v>0</v>
      </c>
      <c r="V618" s="35">
        <f>'Initial Info Client Demographic'!G618</f>
        <v>0</v>
      </c>
      <c r="W618" s="33">
        <f>'Initial Info Client Demographic'!H618</f>
        <v>0</v>
      </c>
      <c r="X618" s="34">
        <f>'Initial Info Client Demographic'!I618</f>
        <v>0</v>
      </c>
      <c r="Y618" s="35">
        <f>'Initial Info Client Demographic'!E618</f>
        <v>0</v>
      </c>
      <c r="Z618" s="35">
        <f>'Initial Info Client Demographic'!F618</f>
        <v>0</v>
      </c>
      <c r="AA618" s="35">
        <f>'Initial Info Client Demographic'!G618</f>
        <v>0</v>
      </c>
      <c r="AB618" s="35">
        <f>'Initial Info Client Demographic'!H618</f>
        <v>0</v>
      </c>
      <c r="AC618" s="35">
        <f>'Initial Info Client Demographic'!I618</f>
        <v>0</v>
      </c>
      <c r="AD618" s="35">
        <f>'Initial Info Client Demographic'!J618</f>
        <v>0</v>
      </c>
    </row>
    <row r="619" spans="1:30" ht="49.5" customHeight="1">
      <c r="A619" s="29">
        <f t="shared" si="7"/>
        <v>606</v>
      </c>
      <c r="B619" s="97">
        <f>'Initial Info Client Demographic'!B619</f>
        <v>0</v>
      </c>
      <c r="C619" s="98">
        <f>'Initial Info Client Demographic'!C619</f>
        <v>0</v>
      </c>
      <c r="D619" s="99"/>
      <c r="E619" s="100"/>
      <c r="F619" s="101"/>
      <c r="G619" s="87"/>
      <c r="H619" s="88"/>
      <c r="I619" s="102"/>
      <c r="J619" s="103"/>
      <c r="K619" s="104"/>
      <c r="L619" s="105"/>
      <c r="M619" s="93">
        <f t="shared" si="8"/>
        <v>0</v>
      </c>
      <c r="N619" s="110"/>
      <c r="O619" s="106">
        <f t="shared" si="9"/>
        <v>0</v>
      </c>
      <c r="P619" s="95"/>
      <c r="R619" s="96">
        <f>'Initial Info Client Demographic'!D619</f>
        <v>0</v>
      </c>
      <c r="T619" s="33">
        <f>'Initial Info Client Demographic'!E619</f>
        <v>0</v>
      </c>
      <c r="U619" s="34">
        <f>'Initial Info Client Demographic'!F619</f>
        <v>0</v>
      </c>
      <c r="V619" s="35">
        <f>'Initial Info Client Demographic'!G619</f>
        <v>0</v>
      </c>
      <c r="W619" s="33">
        <f>'Initial Info Client Demographic'!H619</f>
        <v>0</v>
      </c>
      <c r="X619" s="34">
        <f>'Initial Info Client Demographic'!I619</f>
        <v>0</v>
      </c>
      <c r="Y619" s="35">
        <f>'Initial Info Client Demographic'!E619</f>
        <v>0</v>
      </c>
      <c r="Z619" s="35">
        <f>'Initial Info Client Demographic'!F619</f>
        <v>0</v>
      </c>
      <c r="AA619" s="35">
        <f>'Initial Info Client Demographic'!G619</f>
        <v>0</v>
      </c>
      <c r="AB619" s="35">
        <f>'Initial Info Client Demographic'!H619</f>
        <v>0</v>
      </c>
      <c r="AC619" s="35">
        <f>'Initial Info Client Demographic'!I619</f>
        <v>0</v>
      </c>
      <c r="AD619" s="35">
        <f>'Initial Info Client Demographic'!J619</f>
        <v>0</v>
      </c>
    </row>
    <row r="620" spans="1:30" ht="49.5" customHeight="1">
      <c r="A620" s="29">
        <f t="shared" si="7"/>
        <v>607</v>
      </c>
      <c r="B620" s="82">
        <f>'Initial Info Client Demographic'!B620</f>
        <v>0</v>
      </c>
      <c r="C620" s="83">
        <f>'Initial Info Client Demographic'!C620</f>
        <v>0</v>
      </c>
      <c r="D620" s="84"/>
      <c r="E620" s="85"/>
      <c r="F620" s="86"/>
      <c r="G620" s="87"/>
      <c r="H620" s="88"/>
      <c r="I620" s="89"/>
      <c r="J620" s="90"/>
      <c r="K620" s="91"/>
      <c r="L620" s="92"/>
      <c r="M620" s="93">
        <f t="shared" si="8"/>
        <v>0</v>
      </c>
      <c r="N620" s="109"/>
      <c r="O620" s="94">
        <f t="shared" si="9"/>
        <v>0</v>
      </c>
      <c r="P620" s="95"/>
      <c r="R620" s="96">
        <f>'Initial Info Client Demographic'!D620</f>
        <v>0</v>
      </c>
      <c r="T620" s="33">
        <f>'Initial Info Client Demographic'!E620</f>
        <v>0</v>
      </c>
      <c r="U620" s="34">
        <f>'Initial Info Client Demographic'!F620</f>
        <v>0</v>
      </c>
      <c r="V620" s="35">
        <f>'Initial Info Client Demographic'!G620</f>
        <v>0</v>
      </c>
      <c r="W620" s="33">
        <f>'Initial Info Client Demographic'!H620</f>
        <v>0</v>
      </c>
      <c r="X620" s="34">
        <f>'Initial Info Client Demographic'!I620</f>
        <v>0</v>
      </c>
      <c r="Y620" s="35">
        <f>'Initial Info Client Demographic'!E620</f>
        <v>0</v>
      </c>
      <c r="Z620" s="35">
        <f>'Initial Info Client Demographic'!F620</f>
        <v>0</v>
      </c>
      <c r="AA620" s="35">
        <f>'Initial Info Client Demographic'!G620</f>
        <v>0</v>
      </c>
      <c r="AB620" s="35">
        <f>'Initial Info Client Demographic'!H620</f>
        <v>0</v>
      </c>
      <c r="AC620" s="35">
        <f>'Initial Info Client Demographic'!I620</f>
        <v>0</v>
      </c>
      <c r="AD620" s="35">
        <f>'Initial Info Client Demographic'!J620</f>
        <v>0</v>
      </c>
    </row>
    <row r="621" spans="1:30" ht="49.5" customHeight="1">
      <c r="A621" s="29">
        <f t="shared" si="7"/>
        <v>608</v>
      </c>
      <c r="B621" s="97">
        <f>'Initial Info Client Demographic'!B621</f>
        <v>0</v>
      </c>
      <c r="C621" s="98">
        <f>'Initial Info Client Demographic'!C621</f>
        <v>0</v>
      </c>
      <c r="D621" s="99"/>
      <c r="E621" s="100"/>
      <c r="F621" s="101"/>
      <c r="G621" s="87"/>
      <c r="H621" s="88"/>
      <c r="I621" s="102"/>
      <c r="J621" s="103"/>
      <c r="K621" s="104"/>
      <c r="L621" s="105"/>
      <c r="M621" s="93">
        <f t="shared" si="8"/>
        <v>0</v>
      </c>
      <c r="N621" s="110"/>
      <c r="O621" s="106">
        <f t="shared" si="9"/>
        <v>0</v>
      </c>
      <c r="P621" s="95"/>
      <c r="R621" s="96">
        <f>'Initial Info Client Demographic'!D621</f>
        <v>0</v>
      </c>
      <c r="T621" s="33">
        <f>'Initial Info Client Demographic'!E621</f>
        <v>0</v>
      </c>
      <c r="U621" s="34">
        <f>'Initial Info Client Demographic'!F621</f>
        <v>0</v>
      </c>
      <c r="V621" s="35">
        <f>'Initial Info Client Demographic'!G621</f>
        <v>0</v>
      </c>
      <c r="W621" s="33">
        <f>'Initial Info Client Demographic'!H621</f>
        <v>0</v>
      </c>
      <c r="X621" s="34">
        <f>'Initial Info Client Demographic'!I621</f>
        <v>0</v>
      </c>
      <c r="Y621" s="35">
        <f>'Initial Info Client Demographic'!E621</f>
        <v>0</v>
      </c>
      <c r="Z621" s="35">
        <f>'Initial Info Client Demographic'!F621</f>
        <v>0</v>
      </c>
      <c r="AA621" s="35">
        <f>'Initial Info Client Demographic'!G621</f>
        <v>0</v>
      </c>
      <c r="AB621" s="35">
        <f>'Initial Info Client Demographic'!H621</f>
        <v>0</v>
      </c>
      <c r="AC621" s="35">
        <f>'Initial Info Client Demographic'!I621</f>
        <v>0</v>
      </c>
      <c r="AD621" s="35">
        <f>'Initial Info Client Demographic'!J621</f>
        <v>0</v>
      </c>
    </row>
    <row r="622" spans="1:30" ht="49.5" customHeight="1">
      <c r="A622" s="29">
        <f t="shared" si="7"/>
        <v>609</v>
      </c>
      <c r="B622" s="82">
        <f>'Initial Info Client Demographic'!B622</f>
        <v>0</v>
      </c>
      <c r="C622" s="83">
        <f>'Initial Info Client Demographic'!C622</f>
        <v>0</v>
      </c>
      <c r="D622" s="84"/>
      <c r="E622" s="85"/>
      <c r="F622" s="86"/>
      <c r="G622" s="87"/>
      <c r="H622" s="88"/>
      <c r="I622" s="89"/>
      <c r="J622" s="90"/>
      <c r="K622" s="91"/>
      <c r="L622" s="92"/>
      <c r="M622" s="93">
        <f t="shared" si="8"/>
        <v>0</v>
      </c>
      <c r="N622" s="109"/>
      <c r="O622" s="94">
        <f t="shared" si="9"/>
        <v>0</v>
      </c>
      <c r="P622" s="95"/>
      <c r="R622" s="96">
        <f>'Initial Info Client Demographic'!D622</f>
        <v>0</v>
      </c>
      <c r="T622" s="33">
        <f>'Initial Info Client Demographic'!E622</f>
        <v>0</v>
      </c>
      <c r="U622" s="34">
        <f>'Initial Info Client Demographic'!F622</f>
        <v>0</v>
      </c>
      <c r="V622" s="35">
        <f>'Initial Info Client Demographic'!G622</f>
        <v>0</v>
      </c>
      <c r="W622" s="33">
        <f>'Initial Info Client Demographic'!H622</f>
        <v>0</v>
      </c>
      <c r="X622" s="34">
        <f>'Initial Info Client Demographic'!I622</f>
        <v>0</v>
      </c>
      <c r="Y622" s="35">
        <f>'Initial Info Client Demographic'!E622</f>
        <v>0</v>
      </c>
      <c r="Z622" s="35">
        <f>'Initial Info Client Demographic'!F622</f>
        <v>0</v>
      </c>
      <c r="AA622" s="35">
        <f>'Initial Info Client Demographic'!G622</f>
        <v>0</v>
      </c>
      <c r="AB622" s="35">
        <f>'Initial Info Client Demographic'!H622</f>
        <v>0</v>
      </c>
      <c r="AC622" s="35">
        <f>'Initial Info Client Demographic'!I622</f>
        <v>0</v>
      </c>
      <c r="AD622" s="35">
        <f>'Initial Info Client Demographic'!J622</f>
        <v>0</v>
      </c>
    </row>
    <row r="623" spans="1:30" ht="49.5" customHeight="1">
      <c r="A623" s="29">
        <f t="shared" si="7"/>
        <v>610</v>
      </c>
      <c r="B623" s="97">
        <f>'Initial Info Client Demographic'!B623</f>
        <v>0</v>
      </c>
      <c r="C623" s="98">
        <f>'Initial Info Client Demographic'!C623</f>
        <v>0</v>
      </c>
      <c r="D623" s="99"/>
      <c r="E623" s="100"/>
      <c r="F623" s="101"/>
      <c r="G623" s="87"/>
      <c r="H623" s="88"/>
      <c r="I623" s="102"/>
      <c r="J623" s="103"/>
      <c r="K623" s="104"/>
      <c r="L623" s="105"/>
      <c r="M623" s="93">
        <f t="shared" si="8"/>
        <v>0</v>
      </c>
      <c r="N623" s="110"/>
      <c r="O623" s="106">
        <f t="shared" si="9"/>
        <v>0</v>
      </c>
      <c r="P623" s="95"/>
      <c r="R623" s="96">
        <f>'Initial Info Client Demographic'!D623</f>
        <v>0</v>
      </c>
      <c r="T623" s="33">
        <f>'Initial Info Client Demographic'!E623</f>
        <v>0</v>
      </c>
      <c r="U623" s="34">
        <f>'Initial Info Client Demographic'!F623</f>
        <v>0</v>
      </c>
      <c r="V623" s="35">
        <f>'Initial Info Client Demographic'!G623</f>
        <v>0</v>
      </c>
      <c r="W623" s="33">
        <f>'Initial Info Client Demographic'!H623</f>
        <v>0</v>
      </c>
      <c r="X623" s="34">
        <f>'Initial Info Client Demographic'!I623</f>
        <v>0</v>
      </c>
      <c r="Y623" s="35">
        <f>'Initial Info Client Demographic'!E623</f>
        <v>0</v>
      </c>
      <c r="Z623" s="35">
        <f>'Initial Info Client Demographic'!F623</f>
        <v>0</v>
      </c>
      <c r="AA623" s="35">
        <f>'Initial Info Client Demographic'!G623</f>
        <v>0</v>
      </c>
      <c r="AB623" s="35">
        <f>'Initial Info Client Demographic'!H623</f>
        <v>0</v>
      </c>
      <c r="AC623" s="35">
        <f>'Initial Info Client Demographic'!I623</f>
        <v>0</v>
      </c>
      <c r="AD623" s="35">
        <f>'Initial Info Client Demographic'!J623</f>
        <v>0</v>
      </c>
    </row>
    <row r="624" spans="1:30" ht="49.5" customHeight="1">
      <c r="A624" s="29">
        <f t="shared" si="7"/>
        <v>611</v>
      </c>
      <c r="B624" s="82">
        <f>'Initial Info Client Demographic'!B624</f>
        <v>0</v>
      </c>
      <c r="C624" s="83">
        <f>'Initial Info Client Demographic'!C624</f>
        <v>0</v>
      </c>
      <c r="D624" s="84"/>
      <c r="E624" s="85"/>
      <c r="F624" s="86"/>
      <c r="G624" s="87"/>
      <c r="H624" s="88"/>
      <c r="I624" s="89"/>
      <c r="J624" s="90"/>
      <c r="K624" s="91"/>
      <c r="L624" s="92"/>
      <c r="M624" s="93">
        <f t="shared" si="8"/>
        <v>0</v>
      </c>
      <c r="N624" s="109"/>
      <c r="O624" s="94">
        <f t="shared" si="9"/>
        <v>0</v>
      </c>
      <c r="P624" s="95"/>
      <c r="R624" s="96">
        <f>'Initial Info Client Demographic'!D624</f>
        <v>0</v>
      </c>
      <c r="T624" s="33">
        <f>'Initial Info Client Demographic'!E624</f>
        <v>0</v>
      </c>
      <c r="U624" s="34">
        <f>'Initial Info Client Demographic'!F624</f>
        <v>0</v>
      </c>
      <c r="V624" s="35">
        <f>'Initial Info Client Demographic'!G624</f>
        <v>0</v>
      </c>
      <c r="W624" s="33">
        <f>'Initial Info Client Demographic'!H624</f>
        <v>0</v>
      </c>
      <c r="X624" s="34">
        <f>'Initial Info Client Demographic'!I624</f>
        <v>0</v>
      </c>
      <c r="Y624" s="35">
        <f>'Initial Info Client Demographic'!E624</f>
        <v>0</v>
      </c>
      <c r="Z624" s="35">
        <f>'Initial Info Client Demographic'!F624</f>
        <v>0</v>
      </c>
      <c r="AA624" s="35">
        <f>'Initial Info Client Demographic'!G624</f>
        <v>0</v>
      </c>
      <c r="AB624" s="35">
        <f>'Initial Info Client Demographic'!H624</f>
        <v>0</v>
      </c>
      <c r="AC624" s="35">
        <f>'Initial Info Client Demographic'!I624</f>
        <v>0</v>
      </c>
      <c r="AD624" s="35">
        <f>'Initial Info Client Demographic'!J624</f>
        <v>0</v>
      </c>
    </row>
    <row r="625" spans="1:30" ht="49.5" customHeight="1">
      <c r="A625" s="29">
        <f t="shared" si="7"/>
        <v>612</v>
      </c>
      <c r="B625" s="97">
        <f>'Initial Info Client Demographic'!B625</f>
        <v>0</v>
      </c>
      <c r="C625" s="98">
        <f>'Initial Info Client Demographic'!C625</f>
        <v>0</v>
      </c>
      <c r="D625" s="99"/>
      <c r="E625" s="100"/>
      <c r="F625" s="101"/>
      <c r="G625" s="87"/>
      <c r="H625" s="88"/>
      <c r="I625" s="102"/>
      <c r="J625" s="103"/>
      <c r="K625" s="104"/>
      <c r="L625" s="105"/>
      <c r="M625" s="93">
        <f t="shared" si="8"/>
        <v>0</v>
      </c>
      <c r="N625" s="110"/>
      <c r="O625" s="106">
        <f t="shared" si="9"/>
        <v>0</v>
      </c>
      <c r="P625" s="95"/>
      <c r="R625" s="96">
        <f>'Initial Info Client Demographic'!D625</f>
        <v>0</v>
      </c>
      <c r="T625" s="33">
        <f>'Initial Info Client Demographic'!E625</f>
        <v>0</v>
      </c>
      <c r="U625" s="34">
        <f>'Initial Info Client Demographic'!F625</f>
        <v>0</v>
      </c>
      <c r="V625" s="35">
        <f>'Initial Info Client Demographic'!G625</f>
        <v>0</v>
      </c>
      <c r="W625" s="33">
        <f>'Initial Info Client Demographic'!H625</f>
        <v>0</v>
      </c>
      <c r="X625" s="34">
        <f>'Initial Info Client Demographic'!I625</f>
        <v>0</v>
      </c>
      <c r="Y625" s="35">
        <f>'Initial Info Client Demographic'!E625</f>
        <v>0</v>
      </c>
      <c r="Z625" s="35">
        <f>'Initial Info Client Demographic'!F625</f>
        <v>0</v>
      </c>
      <c r="AA625" s="35">
        <f>'Initial Info Client Demographic'!G625</f>
        <v>0</v>
      </c>
      <c r="AB625" s="35">
        <f>'Initial Info Client Demographic'!H625</f>
        <v>0</v>
      </c>
      <c r="AC625" s="35">
        <f>'Initial Info Client Demographic'!I625</f>
        <v>0</v>
      </c>
      <c r="AD625" s="35">
        <f>'Initial Info Client Demographic'!J625</f>
        <v>0</v>
      </c>
    </row>
    <row r="626" spans="1:30" ht="49.5" customHeight="1">
      <c r="A626" s="29">
        <f t="shared" si="7"/>
        <v>613</v>
      </c>
      <c r="B626" s="82">
        <f>'Initial Info Client Demographic'!B626</f>
        <v>0</v>
      </c>
      <c r="C626" s="83">
        <f>'Initial Info Client Demographic'!C626</f>
        <v>0</v>
      </c>
      <c r="D626" s="84"/>
      <c r="E626" s="85"/>
      <c r="F626" s="86"/>
      <c r="G626" s="87"/>
      <c r="H626" s="88"/>
      <c r="I626" s="89"/>
      <c r="J626" s="90"/>
      <c r="K626" s="91"/>
      <c r="L626" s="92"/>
      <c r="M626" s="93">
        <f t="shared" si="8"/>
        <v>0</v>
      </c>
      <c r="N626" s="109"/>
      <c r="O626" s="94">
        <f t="shared" si="9"/>
        <v>0</v>
      </c>
      <c r="P626" s="95"/>
      <c r="R626" s="96">
        <f>'Initial Info Client Demographic'!D626</f>
        <v>0</v>
      </c>
      <c r="T626" s="33">
        <f>'Initial Info Client Demographic'!E626</f>
        <v>0</v>
      </c>
      <c r="U626" s="34">
        <f>'Initial Info Client Demographic'!F626</f>
        <v>0</v>
      </c>
      <c r="V626" s="35">
        <f>'Initial Info Client Demographic'!G626</f>
        <v>0</v>
      </c>
      <c r="W626" s="33">
        <f>'Initial Info Client Demographic'!H626</f>
        <v>0</v>
      </c>
      <c r="X626" s="34">
        <f>'Initial Info Client Demographic'!I626</f>
        <v>0</v>
      </c>
      <c r="Y626" s="35">
        <f>'Initial Info Client Demographic'!E626</f>
        <v>0</v>
      </c>
      <c r="Z626" s="35">
        <f>'Initial Info Client Demographic'!F626</f>
        <v>0</v>
      </c>
      <c r="AA626" s="35">
        <f>'Initial Info Client Demographic'!G626</f>
        <v>0</v>
      </c>
      <c r="AB626" s="35">
        <f>'Initial Info Client Demographic'!H626</f>
        <v>0</v>
      </c>
      <c r="AC626" s="35">
        <f>'Initial Info Client Demographic'!I626</f>
        <v>0</v>
      </c>
      <c r="AD626" s="35">
        <f>'Initial Info Client Demographic'!J626</f>
        <v>0</v>
      </c>
    </row>
    <row r="627" spans="1:30" ht="49.5" customHeight="1">
      <c r="A627" s="29">
        <f t="shared" si="7"/>
        <v>614</v>
      </c>
      <c r="B627" s="97">
        <f>'Initial Info Client Demographic'!B627</f>
        <v>0</v>
      </c>
      <c r="C627" s="98">
        <f>'Initial Info Client Demographic'!C627</f>
        <v>0</v>
      </c>
      <c r="D627" s="99"/>
      <c r="E627" s="100"/>
      <c r="F627" s="101"/>
      <c r="G627" s="87"/>
      <c r="H627" s="88"/>
      <c r="I627" s="102"/>
      <c r="J627" s="103"/>
      <c r="K627" s="104"/>
      <c r="L627" s="105"/>
      <c r="M627" s="93">
        <f t="shared" si="8"/>
        <v>0</v>
      </c>
      <c r="N627" s="110"/>
      <c r="O627" s="106">
        <f t="shared" si="9"/>
        <v>0</v>
      </c>
      <c r="P627" s="95"/>
      <c r="R627" s="96">
        <f>'Initial Info Client Demographic'!D627</f>
        <v>0</v>
      </c>
      <c r="T627" s="33">
        <f>'Initial Info Client Demographic'!E627</f>
        <v>0</v>
      </c>
      <c r="U627" s="34">
        <f>'Initial Info Client Demographic'!F627</f>
        <v>0</v>
      </c>
      <c r="V627" s="35">
        <f>'Initial Info Client Demographic'!G627</f>
        <v>0</v>
      </c>
      <c r="W627" s="33">
        <f>'Initial Info Client Demographic'!H627</f>
        <v>0</v>
      </c>
      <c r="X627" s="34">
        <f>'Initial Info Client Demographic'!I627</f>
        <v>0</v>
      </c>
      <c r="Y627" s="35">
        <f>'Initial Info Client Demographic'!E627</f>
        <v>0</v>
      </c>
      <c r="Z627" s="35">
        <f>'Initial Info Client Demographic'!F627</f>
        <v>0</v>
      </c>
      <c r="AA627" s="35">
        <f>'Initial Info Client Demographic'!G627</f>
        <v>0</v>
      </c>
      <c r="AB627" s="35">
        <f>'Initial Info Client Demographic'!H627</f>
        <v>0</v>
      </c>
      <c r="AC627" s="35">
        <f>'Initial Info Client Demographic'!I627</f>
        <v>0</v>
      </c>
      <c r="AD627" s="35">
        <f>'Initial Info Client Demographic'!J627</f>
        <v>0</v>
      </c>
    </row>
    <row r="628" spans="1:30" ht="49.5" customHeight="1">
      <c r="A628" s="29">
        <f t="shared" si="7"/>
        <v>615</v>
      </c>
      <c r="B628" s="82">
        <f>'Initial Info Client Demographic'!B628</f>
        <v>0</v>
      </c>
      <c r="C628" s="83">
        <f>'Initial Info Client Demographic'!C628</f>
        <v>0</v>
      </c>
      <c r="D628" s="84"/>
      <c r="E628" s="85"/>
      <c r="F628" s="86"/>
      <c r="G628" s="87"/>
      <c r="H628" s="88"/>
      <c r="I628" s="89"/>
      <c r="J628" s="90"/>
      <c r="K628" s="91"/>
      <c r="L628" s="92"/>
      <c r="M628" s="93">
        <f t="shared" si="8"/>
        <v>0</v>
      </c>
      <c r="N628" s="109"/>
      <c r="O628" s="94">
        <f t="shared" si="9"/>
        <v>0</v>
      </c>
      <c r="P628" s="95"/>
      <c r="R628" s="96">
        <f>'Initial Info Client Demographic'!D628</f>
        <v>0</v>
      </c>
      <c r="T628" s="33">
        <f>'Initial Info Client Demographic'!E628</f>
        <v>0</v>
      </c>
      <c r="U628" s="34">
        <f>'Initial Info Client Demographic'!F628</f>
        <v>0</v>
      </c>
      <c r="V628" s="35">
        <f>'Initial Info Client Demographic'!G628</f>
        <v>0</v>
      </c>
      <c r="W628" s="33">
        <f>'Initial Info Client Demographic'!H628</f>
        <v>0</v>
      </c>
      <c r="X628" s="34">
        <f>'Initial Info Client Demographic'!I628</f>
        <v>0</v>
      </c>
      <c r="Y628" s="35">
        <f>'Initial Info Client Demographic'!E628</f>
        <v>0</v>
      </c>
      <c r="Z628" s="35">
        <f>'Initial Info Client Demographic'!F628</f>
        <v>0</v>
      </c>
      <c r="AA628" s="35">
        <f>'Initial Info Client Demographic'!G628</f>
        <v>0</v>
      </c>
      <c r="AB628" s="35">
        <f>'Initial Info Client Demographic'!H628</f>
        <v>0</v>
      </c>
      <c r="AC628" s="35">
        <f>'Initial Info Client Demographic'!I628</f>
        <v>0</v>
      </c>
      <c r="AD628" s="35">
        <f>'Initial Info Client Demographic'!J628</f>
        <v>0</v>
      </c>
    </row>
    <row r="629" spans="1:30" ht="49.5" customHeight="1">
      <c r="A629" s="29">
        <f t="shared" si="7"/>
        <v>616</v>
      </c>
      <c r="B629" s="97">
        <f>'Initial Info Client Demographic'!B629</f>
        <v>0</v>
      </c>
      <c r="C629" s="98">
        <f>'Initial Info Client Demographic'!C629</f>
        <v>0</v>
      </c>
      <c r="D629" s="99"/>
      <c r="E629" s="100"/>
      <c r="F629" s="101"/>
      <c r="G629" s="87"/>
      <c r="H629" s="88"/>
      <c r="I629" s="102"/>
      <c r="J629" s="103"/>
      <c r="K629" s="104"/>
      <c r="L629" s="105"/>
      <c r="M629" s="93">
        <f t="shared" si="8"/>
        <v>0</v>
      </c>
      <c r="N629" s="110"/>
      <c r="O629" s="106">
        <f t="shared" si="9"/>
        <v>0</v>
      </c>
      <c r="P629" s="95"/>
      <c r="R629" s="96">
        <f>'Initial Info Client Demographic'!D629</f>
        <v>0</v>
      </c>
      <c r="T629" s="33">
        <f>'Initial Info Client Demographic'!E629</f>
        <v>0</v>
      </c>
      <c r="U629" s="34">
        <f>'Initial Info Client Demographic'!F629</f>
        <v>0</v>
      </c>
      <c r="V629" s="35">
        <f>'Initial Info Client Demographic'!G629</f>
        <v>0</v>
      </c>
      <c r="W629" s="33">
        <f>'Initial Info Client Demographic'!H629</f>
        <v>0</v>
      </c>
      <c r="X629" s="34">
        <f>'Initial Info Client Demographic'!I629</f>
        <v>0</v>
      </c>
      <c r="Y629" s="35">
        <f>'Initial Info Client Demographic'!E629</f>
        <v>0</v>
      </c>
      <c r="Z629" s="35">
        <f>'Initial Info Client Demographic'!F629</f>
        <v>0</v>
      </c>
      <c r="AA629" s="35">
        <f>'Initial Info Client Demographic'!G629</f>
        <v>0</v>
      </c>
      <c r="AB629" s="35">
        <f>'Initial Info Client Demographic'!H629</f>
        <v>0</v>
      </c>
      <c r="AC629" s="35">
        <f>'Initial Info Client Demographic'!I629</f>
        <v>0</v>
      </c>
      <c r="AD629" s="35">
        <f>'Initial Info Client Demographic'!J629</f>
        <v>0</v>
      </c>
    </row>
    <row r="630" spans="1:30" ht="49.5" customHeight="1">
      <c r="A630" s="29">
        <f t="shared" si="7"/>
        <v>617</v>
      </c>
      <c r="B630" s="82">
        <f>'Initial Info Client Demographic'!B630</f>
        <v>0</v>
      </c>
      <c r="C630" s="83">
        <f>'Initial Info Client Demographic'!C630</f>
        <v>0</v>
      </c>
      <c r="D630" s="84"/>
      <c r="E630" s="85"/>
      <c r="F630" s="86"/>
      <c r="G630" s="87"/>
      <c r="H630" s="88"/>
      <c r="I630" s="89"/>
      <c r="J630" s="90"/>
      <c r="K630" s="91"/>
      <c r="L630" s="92"/>
      <c r="M630" s="93">
        <f t="shared" si="8"/>
        <v>0</v>
      </c>
      <c r="N630" s="109"/>
      <c r="O630" s="94">
        <f t="shared" si="9"/>
        <v>0</v>
      </c>
      <c r="P630" s="95"/>
      <c r="R630" s="96">
        <f>'Initial Info Client Demographic'!D630</f>
        <v>0</v>
      </c>
      <c r="T630" s="33">
        <f>'Initial Info Client Demographic'!E630</f>
        <v>0</v>
      </c>
      <c r="U630" s="34">
        <f>'Initial Info Client Demographic'!F630</f>
        <v>0</v>
      </c>
      <c r="V630" s="35">
        <f>'Initial Info Client Demographic'!G630</f>
        <v>0</v>
      </c>
      <c r="W630" s="33">
        <f>'Initial Info Client Demographic'!H630</f>
        <v>0</v>
      </c>
      <c r="X630" s="34">
        <f>'Initial Info Client Demographic'!I630</f>
        <v>0</v>
      </c>
      <c r="Y630" s="35">
        <f>'Initial Info Client Demographic'!E630</f>
        <v>0</v>
      </c>
      <c r="Z630" s="35">
        <f>'Initial Info Client Demographic'!F630</f>
        <v>0</v>
      </c>
      <c r="AA630" s="35">
        <f>'Initial Info Client Demographic'!G630</f>
        <v>0</v>
      </c>
      <c r="AB630" s="35">
        <f>'Initial Info Client Demographic'!H630</f>
        <v>0</v>
      </c>
      <c r="AC630" s="35">
        <f>'Initial Info Client Demographic'!I630</f>
        <v>0</v>
      </c>
      <c r="AD630" s="35">
        <f>'Initial Info Client Demographic'!J630</f>
        <v>0</v>
      </c>
    </row>
    <row r="631" spans="1:30" ht="49.5" customHeight="1">
      <c r="A631" s="29">
        <f t="shared" si="7"/>
        <v>618</v>
      </c>
      <c r="B631" s="97">
        <f>'Initial Info Client Demographic'!B631</f>
        <v>0</v>
      </c>
      <c r="C631" s="98">
        <f>'Initial Info Client Demographic'!C631</f>
        <v>0</v>
      </c>
      <c r="D631" s="99"/>
      <c r="E631" s="100"/>
      <c r="F631" s="101"/>
      <c r="G631" s="87"/>
      <c r="H631" s="88"/>
      <c r="I631" s="102"/>
      <c r="J631" s="103"/>
      <c r="K631" s="104"/>
      <c r="L631" s="105"/>
      <c r="M631" s="93">
        <f t="shared" si="8"/>
        <v>0</v>
      </c>
      <c r="N631" s="110"/>
      <c r="O631" s="106">
        <f t="shared" si="9"/>
        <v>0</v>
      </c>
      <c r="P631" s="95"/>
      <c r="R631" s="96">
        <f>'Initial Info Client Demographic'!D631</f>
        <v>0</v>
      </c>
      <c r="T631" s="33">
        <f>'Initial Info Client Demographic'!E631</f>
        <v>0</v>
      </c>
      <c r="U631" s="34">
        <f>'Initial Info Client Demographic'!F631</f>
        <v>0</v>
      </c>
      <c r="V631" s="35">
        <f>'Initial Info Client Demographic'!G631</f>
        <v>0</v>
      </c>
      <c r="W631" s="33">
        <f>'Initial Info Client Demographic'!H631</f>
        <v>0</v>
      </c>
      <c r="X631" s="34">
        <f>'Initial Info Client Demographic'!I631</f>
        <v>0</v>
      </c>
      <c r="Y631" s="35">
        <f>'Initial Info Client Demographic'!E631</f>
        <v>0</v>
      </c>
      <c r="Z631" s="35">
        <f>'Initial Info Client Demographic'!F631</f>
        <v>0</v>
      </c>
      <c r="AA631" s="35">
        <f>'Initial Info Client Demographic'!G631</f>
        <v>0</v>
      </c>
      <c r="AB631" s="35">
        <f>'Initial Info Client Demographic'!H631</f>
        <v>0</v>
      </c>
      <c r="AC631" s="35">
        <f>'Initial Info Client Demographic'!I631</f>
        <v>0</v>
      </c>
      <c r="AD631" s="35">
        <f>'Initial Info Client Demographic'!J631</f>
        <v>0</v>
      </c>
    </row>
    <row r="632" spans="1:30" ht="49.5" customHeight="1">
      <c r="A632" s="29">
        <f t="shared" si="7"/>
        <v>619</v>
      </c>
      <c r="B632" s="82">
        <f>'Initial Info Client Demographic'!B632</f>
        <v>0</v>
      </c>
      <c r="C632" s="83">
        <f>'Initial Info Client Demographic'!C632</f>
        <v>0</v>
      </c>
      <c r="D632" s="84"/>
      <c r="E632" s="85"/>
      <c r="F632" s="86"/>
      <c r="G632" s="87"/>
      <c r="H632" s="88"/>
      <c r="I632" s="89"/>
      <c r="J632" s="90"/>
      <c r="K632" s="91"/>
      <c r="L632" s="92"/>
      <c r="M632" s="93">
        <f t="shared" si="8"/>
        <v>0</v>
      </c>
      <c r="N632" s="109"/>
      <c r="O632" s="94">
        <f t="shared" si="9"/>
        <v>0</v>
      </c>
      <c r="P632" s="95"/>
      <c r="R632" s="96">
        <f>'Initial Info Client Demographic'!D632</f>
        <v>0</v>
      </c>
      <c r="T632" s="33">
        <f>'Initial Info Client Demographic'!E632</f>
        <v>0</v>
      </c>
      <c r="U632" s="34">
        <f>'Initial Info Client Demographic'!F632</f>
        <v>0</v>
      </c>
      <c r="V632" s="35">
        <f>'Initial Info Client Demographic'!G632</f>
        <v>0</v>
      </c>
      <c r="W632" s="33">
        <f>'Initial Info Client Demographic'!H632</f>
        <v>0</v>
      </c>
      <c r="X632" s="34">
        <f>'Initial Info Client Demographic'!I632</f>
        <v>0</v>
      </c>
      <c r="Y632" s="35">
        <f>'Initial Info Client Demographic'!E632</f>
        <v>0</v>
      </c>
      <c r="Z632" s="35">
        <f>'Initial Info Client Demographic'!F632</f>
        <v>0</v>
      </c>
      <c r="AA632" s="35">
        <f>'Initial Info Client Demographic'!G632</f>
        <v>0</v>
      </c>
      <c r="AB632" s="35">
        <f>'Initial Info Client Demographic'!H632</f>
        <v>0</v>
      </c>
      <c r="AC632" s="35">
        <f>'Initial Info Client Demographic'!I632</f>
        <v>0</v>
      </c>
      <c r="AD632" s="35">
        <f>'Initial Info Client Demographic'!J632</f>
        <v>0</v>
      </c>
    </row>
    <row r="633" spans="1:30" ht="49.5" customHeight="1">
      <c r="A633" s="29">
        <f t="shared" si="7"/>
        <v>620</v>
      </c>
      <c r="B633" s="97">
        <f>'Initial Info Client Demographic'!B633</f>
        <v>0</v>
      </c>
      <c r="C633" s="98">
        <f>'Initial Info Client Demographic'!C633</f>
        <v>0</v>
      </c>
      <c r="D633" s="99"/>
      <c r="E633" s="100"/>
      <c r="F633" s="101"/>
      <c r="G633" s="87"/>
      <c r="H633" s="88"/>
      <c r="I633" s="102"/>
      <c r="J633" s="103"/>
      <c r="K633" s="104"/>
      <c r="L633" s="105"/>
      <c r="M633" s="93">
        <f t="shared" si="8"/>
        <v>0</v>
      </c>
      <c r="N633" s="110"/>
      <c r="O633" s="106">
        <f t="shared" si="9"/>
        <v>0</v>
      </c>
      <c r="P633" s="95"/>
      <c r="R633" s="96">
        <f>'Initial Info Client Demographic'!D633</f>
        <v>0</v>
      </c>
      <c r="T633" s="33">
        <f>'Initial Info Client Demographic'!E633</f>
        <v>0</v>
      </c>
      <c r="U633" s="34">
        <f>'Initial Info Client Demographic'!F633</f>
        <v>0</v>
      </c>
      <c r="V633" s="35">
        <f>'Initial Info Client Demographic'!G633</f>
        <v>0</v>
      </c>
      <c r="W633" s="33">
        <f>'Initial Info Client Demographic'!H633</f>
        <v>0</v>
      </c>
      <c r="X633" s="34">
        <f>'Initial Info Client Demographic'!I633</f>
        <v>0</v>
      </c>
      <c r="Y633" s="35">
        <f>'Initial Info Client Demographic'!E633</f>
        <v>0</v>
      </c>
      <c r="Z633" s="35">
        <f>'Initial Info Client Demographic'!F633</f>
        <v>0</v>
      </c>
      <c r="AA633" s="35">
        <f>'Initial Info Client Demographic'!G633</f>
        <v>0</v>
      </c>
      <c r="AB633" s="35">
        <f>'Initial Info Client Demographic'!H633</f>
        <v>0</v>
      </c>
      <c r="AC633" s="35">
        <f>'Initial Info Client Demographic'!I633</f>
        <v>0</v>
      </c>
      <c r="AD633" s="35">
        <f>'Initial Info Client Demographic'!J633</f>
        <v>0</v>
      </c>
    </row>
    <row r="634" spans="1:30" ht="49.5" customHeight="1">
      <c r="A634" s="29">
        <f t="shared" si="7"/>
        <v>621</v>
      </c>
      <c r="B634" s="82">
        <f>'Initial Info Client Demographic'!B634</f>
        <v>0</v>
      </c>
      <c r="C634" s="83">
        <f>'Initial Info Client Demographic'!C634</f>
        <v>0</v>
      </c>
      <c r="D634" s="84"/>
      <c r="E634" s="85"/>
      <c r="F634" s="86"/>
      <c r="G634" s="87"/>
      <c r="H634" s="88"/>
      <c r="I634" s="89"/>
      <c r="J634" s="90"/>
      <c r="K634" s="91"/>
      <c r="L634" s="92"/>
      <c r="M634" s="93">
        <f t="shared" si="8"/>
        <v>0</v>
      </c>
      <c r="N634" s="109"/>
      <c r="O634" s="94">
        <f t="shared" si="9"/>
        <v>0</v>
      </c>
      <c r="P634" s="95"/>
      <c r="R634" s="96">
        <f>'Initial Info Client Demographic'!D634</f>
        <v>0</v>
      </c>
      <c r="T634" s="33">
        <f>'Initial Info Client Demographic'!E634</f>
        <v>0</v>
      </c>
      <c r="U634" s="34">
        <f>'Initial Info Client Demographic'!F634</f>
        <v>0</v>
      </c>
      <c r="V634" s="35">
        <f>'Initial Info Client Demographic'!G634</f>
        <v>0</v>
      </c>
      <c r="W634" s="33">
        <f>'Initial Info Client Demographic'!H634</f>
        <v>0</v>
      </c>
      <c r="X634" s="34">
        <f>'Initial Info Client Demographic'!I634</f>
        <v>0</v>
      </c>
      <c r="Y634" s="35">
        <f>'Initial Info Client Demographic'!E634</f>
        <v>0</v>
      </c>
      <c r="Z634" s="35">
        <f>'Initial Info Client Demographic'!F634</f>
        <v>0</v>
      </c>
      <c r="AA634" s="35">
        <f>'Initial Info Client Demographic'!G634</f>
        <v>0</v>
      </c>
      <c r="AB634" s="35">
        <f>'Initial Info Client Demographic'!H634</f>
        <v>0</v>
      </c>
      <c r="AC634" s="35">
        <f>'Initial Info Client Demographic'!I634</f>
        <v>0</v>
      </c>
      <c r="AD634" s="35">
        <f>'Initial Info Client Demographic'!J634</f>
        <v>0</v>
      </c>
    </row>
    <row r="635" spans="1:30" ht="49.5" customHeight="1">
      <c r="A635" s="29">
        <f t="shared" si="7"/>
        <v>622</v>
      </c>
      <c r="B635" s="97">
        <f>'Initial Info Client Demographic'!B635</f>
        <v>0</v>
      </c>
      <c r="C635" s="98">
        <f>'Initial Info Client Demographic'!C635</f>
        <v>0</v>
      </c>
      <c r="D635" s="99"/>
      <c r="E635" s="100"/>
      <c r="F635" s="101"/>
      <c r="G635" s="87"/>
      <c r="H635" s="88"/>
      <c r="I635" s="102"/>
      <c r="J635" s="103"/>
      <c r="K635" s="104"/>
      <c r="L635" s="105"/>
      <c r="M635" s="93">
        <f t="shared" si="8"/>
        <v>0</v>
      </c>
      <c r="N635" s="110"/>
      <c r="O635" s="106">
        <f t="shared" si="9"/>
        <v>0</v>
      </c>
      <c r="P635" s="95"/>
      <c r="R635" s="96">
        <f>'Initial Info Client Demographic'!D635</f>
        <v>0</v>
      </c>
      <c r="T635" s="33">
        <f>'Initial Info Client Demographic'!E635</f>
        <v>0</v>
      </c>
      <c r="U635" s="34">
        <f>'Initial Info Client Demographic'!F635</f>
        <v>0</v>
      </c>
      <c r="V635" s="35">
        <f>'Initial Info Client Demographic'!G635</f>
        <v>0</v>
      </c>
      <c r="W635" s="33">
        <f>'Initial Info Client Demographic'!H635</f>
        <v>0</v>
      </c>
      <c r="X635" s="34">
        <f>'Initial Info Client Demographic'!I635</f>
        <v>0</v>
      </c>
      <c r="Y635" s="35">
        <f>'Initial Info Client Demographic'!E635</f>
        <v>0</v>
      </c>
      <c r="Z635" s="35">
        <f>'Initial Info Client Demographic'!F635</f>
        <v>0</v>
      </c>
      <c r="AA635" s="35">
        <f>'Initial Info Client Demographic'!G635</f>
        <v>0</v>
      </c>
      <c r="AB635" s="35">
        <f>'Initial Info Client Demographic'!H635</f>
        <v>0</v>
      </c>
      <c r="AC635" s="35">
        <f>'Initial Info Client Demographic'!I635</f>
        <v>0</v>
      </c>
      <c r="AD635" s="35">
        <f>'Initial Info Client Demographic'!J635</f>
        <v>0</v>
      </c>
    </row>
    <row r="636" spans="1:30" ht="49.5" customHeight="1">
      <c r="A636" s="29">
        <f t="shared" si="7"/>
        <v>623</v>
      </c>
      <c r="B636" s="82">
        <f>'Initial Info Client Demographic'!B636</f>
        <v>0</v>
      </c>
      <c r="C636" s="83">
        <f>'Initial Info Client Demographic'!C636</f>
        <v>0</v>
      </c>
      <c r="D636" s="84"/>
      <c r="E636" s="85"/>
      <c r="F636" s="86"/>
      <c r="G636" s="87"/>
      <c r="H636" s="88"/>
      <c r="I636" s="89"/>
      <c r="J636" s="90"/>
      <c r="K636" s="91"/>
      <c r="L636" s="92"/>
      <c r="M636" s="93">
        <f t="shared" si="8"/>
        <v>0</v>
      </c>
      <c r="N636" s="109"/>
      <c r="O636" s="94">
        <f t="shared" si="9"/>
        <v>0</v>
      </c>
      <c r="P636" s="95"/>
      <c r="R636" s="96">
        <f>'Initial Info Client Demographic'!D636</f>
        <v>0</v>
      </c>
      <c r="T636" s="33">
        <f>'Initial Info Client Demographic'!E636</f>
        <v>0</v>
      </c>
      <c r="U636" s="34">
        <f>'Initial Info Client Demographic'!F636</f>
        <v>0</v>
      </c>
      <c r="V636" s="35">
        <f>'Initial Info Client Demographic'!G636</f>
        <v>0</v>
      </c>
      <c r="W636" s="33">
        <f>'Initial Info Client Demographic'!H636</f>
        <v>0</v>
      </c>
      <c r="X636" s="34">
        <f>'Initial Info Client Demographic'!I636</f>
        <v>0</v>
      </c>
      <c r="Y636" s="35">
        <f>'Initial Info Client Demographic'!E636</f>
        <v>0</v>
      </c>
      <c r="Z636" s="35">
        <f>'Initial Info Client Demographic'!F636</f>
        <v>0</v>
      </c>
      <c r="AA636" s="35">
        <f>'Initial Info Client Demographic'!G636</f>
        <v>0</v>
      </c>
      <c r="AB636" s="35">
        <f>'Initial Info Client Demographic'!H636</f>
        <v>0</v>
      </c>
      <c r="AC636" s="35">
        <f>'Initial Info Client Demographic'!I636</f>
        <v>0</v>
      </c>
      <c r="AD636" s="35">
        <f>'Initial Info Client Demographic'!J636</f>
        <v>0</v>
      </c>
    </row>
    <row r="637" spans="1:30" ht="49.5" customHeight="1">
      <c r="A637" s="29">
        <f t="shared" si="7"/>
        <v>624</v>
      </c>
      <c r="B637" s="97">
        <f>'Initial Info Client Demographic'!B637</f>
        <v>0</v>
      </c>
      <c r="C637" s="98">
        <f>'Initial Info Client Demographic'!C637</f>
        <v>0</v>
      </c>
      <c r="D637" s="99"/>
      <c r="E637" s="100"/>
      <c r="F637" s="101"/>
      <c r="G637" s="87"/>
      <c r="H637" s="88"/>
      <c r="I637" s="102"/>
      <c r="J637" s="103"/>
      <c r="K637" s="104"/>
      <c r="L637" s="105"/>
      <c r="M637" s="93">
        <f t="shared" si="8"/>
        <v>0</v>
      </c>
      <c r="N637" s="110"/>
      <c r="O637" s="106">
        <f t="shared" si="9"/>
        <v>0</v>
      </c>
      <c r="P637" s="95"/>
      <c r="R637" s="96">
        <f>'Initial Info Client Demographic'!D637</f>
        <v>0</v>
      </c>
      <c r="T637" s="33">
        <f>'Initial Info Client Demographic'!E637</f>
        <v>0</v>
      </c>
      <c r="U637" s="34">
        <f>'Initial Info Client Demographic'!F637</f>
        <v>0</v>
      </c>
      <c r="V637" s="35">
        <f>'Initial Info Client Demographic'!G637</f>
        <v>0</v>
      </c>
      <c r="W637" s="33">
        <f>'Initial Info Client Demographic'!H637</f>
        <v>0</v>
      </c>
      <c r="X637" s="34">
        <f>'Initial Info Client Demographic'!I637</f>
        <v>0</v>
      </c>
      <c r="Y637" s="35">
        <f>'Initial Info Client Demographic'!E637</f>
        <v>0</v>
      </c>
      <c r="Z637" s="35">
        <f>'Initial Info Client Demographic'!F637</f>
        <v>0</v>
      </c>
      <c r="AA637" s="35">
        <f>'Initial Info Client Demographic'!G637</f>
        <v>0</v>
      </c>
      <c r="AB637" s="35">
        <f>'Initial Info Client Demographic'!H637</f>
        <v>0</v>
      </c>
      <c r="AC637" s="35">
        <f>'Initial Info Client Demographic'!I637</f>
        <v>0</v>
      </c>
      <c r="AD637" s="35">
        <f>'Initial Info Client Demographic'!J637</f>
        <v>0</v>
      </c>
    </row>
    <row r="638" spans="1:30" ht="49.5" customHeight="1">
      <c r="A638" s="29">
        <f t="shared" si="7"/>
        <v>625</v>
      </c>
      <c r="B638" s="82">
        <f>'Initial Info Client Demographic'!B638</f>
        <v>0</v>
      </c>
      <c r="C638" s="83">
        <f>'Initial Info Client Demographic'!C638</f>
        <v>0</v>
      </c>
      <c r="D638" s="84"/>
      <c r="E638" s="85"/>
      <c r="F638" s="86"/>
      <c r="G638" s="87"/>
      <c r="H638" s="88"/>
      <c r="I638" s="89"/>
      <c r="J638" s="90"/>
      <c r="K638" s="91"/>
      <c r="L638" s="92"/>
      <c r="M638" s="93">
        <f t="shared" si="8"/>
        <v>0</v>
      </c>
      <c r="N638" s="109"/>
      <c r="O638" s="94">
        <f t="shared" si="9"/>
        <v>0</v>
      </c>
      <c r="P638" s="95"/>
      <c r="R638" s="96">
        <f>'Initial Info Client Demographic'!D638</f>
        <v>0</v>
      </c>
      <c r="T638" s="33">
        <f>'Initial Info Client Demographic'!E638</f>
        <v>0</v>
      </c>
      <c r="U638" s="34">
        <f>'Initial Info Client Demographic'!F638</f>
        <v>0</v>
      </c>
      <c r="V638" s="35">
        <f>'Initial Info Client Demographic'!G638</f>
        <v>0</v>
      </c>
      <c r="W638" s="33">
        <f>'Initial Info Client Demographic'!H638</f>
        <v>0</v>
      </c>
      <c r="X638" s="34">
        <f>'Initial Info Client Demographic'!I638</f>
        <v>0</v>
      </c>
      <c r="Y638" s="35">
        <f>'Initial Info Client Demographic'!E638</f>
        <v>0</v>
      </c>
      <c r="Z638" s="35">
        <f>'Initial Info Client Demographic'!F638</f>
        <v>0</v>
      </c>
      <c r="AA638" s="35">
        <f>'Initial Info Client Demographic'!G638</f>
        <v>0</v>
      </c>
      <c r="AB638" s="35">
        <f>'Initial Info Client Demographic'!H638</f>
        <v>0</v>
      </c>
      <c r="AC638" s="35">
        <f>'Initial Info Client Demographic'!I638</f>
        <v>0</v>
      </c>
      <c r="AD638" s="35">
        <f>'Initial Info Client Demographic'!J638</f>
        <v>0</v>
      </c>
    </row>
    <row r="639" spans="1:30" ht="49.5" customHeight="1">
      <c r="A639" s="29">
        <f t="shared" si="7"/>
        <v>626</v>
      </c>
      <c r="B639" s="97">
        <f>'Initial Info Client Demographic'!B639</f>
        <v>0</v>
      </c>
      <c r="C639" s="98">
        <f>'Initial Info Client Demographic'!C639</f>
        <v>0</v>
      </c>
      <c r="D639" s="99"/>
      <c r="E639" s="100"/>
      <c r="F639" s="101"/>
      <c r="G639" s="87"/>
      <c r="H639" s="88"/>
      <c r="I639" s="102"/>
      <c r="J639" s="103"/>
      <c r="K639" s="104"/>
      <c r="L639" s="105"/>
      <c r="M639" s="93">
        <f t="shared" si="8"/>
        <v>0</v>
      </c>
      <c r="N639" s="110"/>
      <c r="O639" s="106">
        <f t="shared" si="9"/>
        <v>0</v>
      </c>
      <c r="P639" s="95"/>
      <c r="R639" s="96">
        <f>'Initial Info Client Demographic'!D639</f>
        <v>0</v>
      </c>
      <c r="T639" s="33">
        <f>'Initial Info Client Demographic'!E639</f>
        <v>0</v>
      </c>
      <c r="U639" s="34">
        <f>'Initial Info Client Demographic'!F639</f>
        <v>0</v>
      </c>
      <c r="V639" s="35">
        <f>'Initial Info Client Demographic'!G639</f>
        <v>0</v>
      </c>
      <c r="W639" s="33">
        <f>'Initial Info Client Demographic'!H639</f>
        <v>0</v>
      </c>
      <c r="X639" s="34">
        <f>'Initial Info Client Demographic'!I639</f>
        <v>0</v>
      </c>
      <c r="Y639" s="35">
        <f>'Initial Info Client Demographic'!E639</f>
        <v>0</v>
      </c>
      <c r="Z639" s="35">
        <f>'Initial Info Client Demographic'!F639</f>
        <v>0</v>
      </c>
      <c r="AA639" s="35">
        <f>'Initial Info Client Demographic'!G639</f>
        <v>0</v>
      </c>
      <c r="AB639" s="35">
        <f>'Initial Info Client Demographic'!H639</f>
        <v>0</v>
      </c>
      <c r="AC639" s="35">
        <f>'Initial Info Client Demographic'!I639</f>
        <v>0</v>
      </c>
      <c r="AD639" s="35">
        <f>'Initial Info Client Demographic'!J639</f>
        <v>0</v>
      </c>
    </row>
    <row r="640" spans="1:30" ht="49.5" customHeight="1">
      <c r="A640" s="29">
        <f t="shared" si="7"/>
        <v>627</v>
      </c>
      <c r="B640" s="82">
        <f>'Initial Info Client Demographic'!B640</f>
        <v>0</v>
      </c>
      <c r="C640" s="83">
        <f>'Initial Info Client Demographic'!C640</f>
        <v>0</v>
      </c>
      <c r="D640" s="84"/>
      <c r="E640" s="85"/>
      <c r="F640" s="86"/>
      <c r="G640" s="87"/>
      <c r="H640" s="88"/>
      <c r="I640" s="89"/>
      <c r="J640" s="90"/>
      <c r="K640" s="91"/>
      <c r="L640" s="92"/>
      <c r="M640" s="93">
        <f t="shared" si="8"/>
        <v>0</v>
      </c>
      <c r="N640" s="109"/>
      <c r="O640" s="94">
        <f t="shared" si="9"/>
        <v>0</v>
      </c>
      <c r="P640" s="95"/>
      <c r="R640" s="96">
        <f>'Initial Info Client Demographic'!D640</f>
        <v>0</v>
      </c>
      <c r="T640" s="33">
        <f>'Initial Info Client Demographic'!E640</f>
        <v>0</v>
      </c>
      <c r="U640" s="34">
        <f>'Initial Info Client Demographic'!F640</f>
        <v>0</v>
      </c>
      <c r="V640" s="35">
        <f>'Initial Info Client Demographic'!G640</f>
        <v>0</v>
      </c>
      <c r="W640" s="33">
        <f>'Initial Info Client Demographic'!H640</f>
        <v>0</v>
      </c>
      <c r="X640" s="34">
        <f>'Initial Info Client Demographic'!I640</f>
        <v>0</v>
      </c>
      <c r="Y640" s="35">
        <f>'Initial Info Client Demographic'!E640</f>
        <v>0</v>
      </c>
      <c r="Z640" s="35">
        <f>'Initial Info Client Demographic'!F640</f>
        <v>0</v>
      </c>
      <c r="AA640" s="35">
        <f>'Initial Info Client Demographic'!G640</f>
        <v>0</v>
      </c>
      <c r="AB640" s="35">
        <f>'Initial Info Client Demographic'!H640</f>
        <v>0</v>
      </c>
      <c r="AC640" s="35">
        <f>'Initial Info Client Demographic'!I640</f>
        <v>0</v>
      </c>
      <c r="AD640" s="35">
        <f>'Initial Info Client Demographic'!J640</f>
        <v>0</v>
      </c>
    </row>
    <row r="641" spans="1:30" ht="49.5" customHeight="1">
      <c r="A641" s="29">
        <f t="shared" si="7"/>
        <v>628</v>
      </c>
      <c r="B641" s="97">
        <f>'Initial Info Client Demographic'!B641</f>
        <v>0</v>
      </c>
      <c r="C641" s="98">
        <f>'Initial Info Client Demographic'!C641</f>
        <v>0</v>
      </c>
      <c r="D641" s="99"/>
      <c r="E641" s="100"/>
      <c r="F641" s="101"/>
      <c r="G641" s="87"/>
      <c r="H641" s="88"/>
      <c r="I641" s="102"/>
      <c r="J641" s="103"/>
      <c r="K641" s="104"/>
      <c r="L641" s="105"/>
      <c r="M641" s="93">
        <f t="shared" si="8"/>
        <v>0</v>
      </c>
      <c r="N641" s="110"/>
      <c r="O641" s="106">
        <f t="shared" si="9"/>
        <v>0</v>
      </c>
      <c r="P641" s="95"/>
      <c r="R641" s="96">
        <f>'Initial Info Client Demographic'!D641</f>
        <v>0</v>
      </c>
      <c r="T641" s="33">
        <f>'Initial Info Client Demographic'!E641</f>
        <v>0</v>
      </c>
      <c r="U641" s="34">
        <f>'Initial Info Client Demographic'!F641</f>
        <v>0</v>
      </c>
      <c r="V641" s="35">
        <f>'Initial Info Client Demographic'!G641</f>
        <v>0</v>
      </c>
      <c r="W641" s="33">
        <f>'Initial Info Client Demographic'!H641</f>
        <v>0</v>
      </c>
      <c r="X641" s="34">
        <f>'Initial Info Client Demographic'!I641</f>
        <v>0</v>
      </c>
      <c r="Y641" s="35">
        <f>'Initial Info Client Demographic'!E641</f>
        <v>0</v>
      </c>
      <c r="Z641" s="35">
        <f>'Initial Info Client Demographic'!F641</f>
        <v>0</v>
      </c>
      <c r="AA641" s="35">
        <f>'Initial Info Client Demographic'!G641</f>
        <v>0</v>
      </c>
      <c r="AB641" s="35">
        <f>'Initial Info Client Demographic'!H641</f>
        <v>0</v>
      </c>
      <c r="AC641" s="35">
        <f>'Initial Info Client Demographic'!I641</f>
        <v>0</v>
      </c>
      <c r="AD641" s="35">
        <f>'Initial Info Client Demographic'!J641</f>
        <v>0</v>
      </c>
    </row>
    <row r="642" spans="1:30" ht="49.5" customHeight="1">
      <c r="A642" s="29">
        <f t="shared" si="7"/>
        <v>629</v>
      </c>
      <c r="B642" s="82">
        <f>'Initial Info Client Demographic'!B642</f>
        <v>0</v>
      </c>
      <c r="C642" s="83">
        <f>'Initial Info Client Demographic'!C642</f>
        <v>0</v>
      </c>
      <c r="D642" s="84"/>
      <c r="E642" s="85"/>
      <c r="F642" s="86"/>
      <c r="G642" s="87"/>
      <c r="H642" s="88"/>
      <c r="I642" s="89"/>
      <c r="J642" s="90"/>
      <c r="K642" s="91"/>
      <c r="L642" s="92"/>
      <c r="M642" s="93">
        <f t="shared" si="8"/>
        <v>0</v>
      </c>
      <c r="N642" s="109"/>
      <c r="O642" s="94">
        <f t="shared" si="9"/>
        <v>0</v>
      </c>
      <c r="P642" s="95"/>
      <c r="R642" s="96">
        <f>'Initial Info Client Demographic'!D642</f>
        <v>0</v>
      </c>
      <c r="T642" s="33">
        <f>'Initial Info Client Demographic'!E642</f>
        <v>0</v>
      </c>
      <c r="U642" s="34">
        <f>'Initial Info Client Demographic'!F642</f>
        <v>0</v>
      </c>
      <c r="V642" s="35">
        <f>'Initial Info Client Demographic'!G642</f>
        <v>0</v>
      </c>
      <c r="W642" s="33">
        <f>'Initial Info Client Demographic'!H642</f>
        <v>0</v>
      </c>
      <c r="X642" s="34">
        <f>'Initial Info Client Demographic'!I642</f>
        <v>0</v>
      </c>
      <c r="Y642" s="35">
        <f>'Initial Info Client Demographic'!E642</f>
        <v>0</v>
      </c>
      <c r="Z642" s="35">
        <f>'Initial Info Client Demographic'!F642</f>
        <v>0</v>
      </c>
      <c r="AA642" s="35">
        <f>'Initial Info Client Demographic'!G642</f>
        <v>0</v>
      </c>
      <c r="AB642" s="35">
        <f>'Initial Info Client Demographic'!H642</f>
        <v>0</v>
      </c>
      <c r="AC642" s="35">
        <f>'Initial Info Client Demographic'!I642</f>
        <v>0</v>
      </c>
      <c r="AD642" s="35">
        <f>'Initial Info Client Demographic'!J642</f>
        <v>0</v>
      </c>
    </row>
    <row r="643" spans="1:30" ht="49.5" customHeight="1">
      <c r="A643" s="29">
        <f t="shared" si="7"/>
        <v>630</v>
      </c>
      <c r="B643" s="97">
        <f>'Initial Info Client Demographic'!B643</f>
        <v>0</v>
      </c>
      <c r="C643" s="98">
        <f>'Initial Info Client Demographic'!C643</f>
        <v>0</v>
      </c>
      <c r="D643" s="99"/>
      <c r="E643" s="100"/>
      <c r="F643" s="101"/>
      <c r="G643" s="87"/>
      <c r="H643" s="88"/>
      <c r="I643" s="102"/>
      <c r="J643" s="103"/>
      <c r="K643" s="104"/>
      <c r="L643" s="105"/>
      <c r="M643" s="93">
        <f t="shared" si="8"/>
        <v>0</v>
      </c>
      <c r="N643" s="110"/>
      <c r="O643" s="106">
        <f t="shared" si="9"/>
        <v>0</v>
      </c>
      <c r="P643" s="95"/>
      <c r="R643" s="96">
        <f>'Initial Info Client Demographic'!D643</f>
        <v>0</v>
      </c>
      <c r="T643" s="33">
        <f>'Initial Info Client Demographic'!E643</f>
        <v>0</v>
      </c>
      <c r="U643" s="34">
        <f>'Initial Info Client Demographic'!F643</f>
        <v>0</v>
      </c>
      <c r="V643" s="35">
        <f>'Initial Info Client Demographic'!G643</f>
        <v>0</v>
      </c>
      <c r="W643" s="33">
        <f>'Initial Info Client Demographic'!H643</f>
        <v>0</v>
      </c>
      <c r="X643" s="34">
        <f>'Initial Info Client Demographic'!I643</f>
        <v>0</v>
      </c>
      <c r="Y643" s="35">
        <f>'Initial Info Client Demographic'!E643</f>
        <v>0</v>
      </c>
      <c r="Z643" s="35">
        <f>'Initial Info Client Demographic'!F643</f>
        <v>0</v>
      </c>
      <c r="AA643" s="35">
        <f>'Initial Info Client Demographic'!G643</f>
        <v>0</v>
      </c>
      <c r="AB643" s="35">
        <f>'Initial Info Client Demographic'!H643</f>
        <v>0</v>
      </c>
      <c r="AC643" s="35">
        <f>'Initial Info Client Demographic'!I643</f>
        <v>0</v>
      </c>
      <c r="AD643" s="35">
        <f>'Initial Info Client Demographic'!J643</f>
        <v>0</v>
      </c>
    </row>
    <row r="644" spans="1:30" ht="49.5" customHeight="1">
      <c r="A644" s="29">
        <f t="shared" si="7"/>
        <v>631</v>
      </c>
      <c r="B644" s="82">
        <f>'Initial Info Client Demographic'!B644</f>
        <v>0</v>
      </c>
      <c r="C644" s="83">
        <f>'Initial Info Client Demographic'!C644</f>
        <v>0</v>
      </c>
      <c r="D644" s="84"/>
      <c r="E644" s="85"/>
      <c r="F644" s="86"/>
      <c r="G644" s="87"/>
      <c r="H644" s="88"/>
      <c r="I644" s="89"/>
      <c r="J644" s="90"/>
      <c r="K644" s="91"/>
      <c r="L644" s="92"/>
      <c r="M644" s="93">
        <f t="shared" si="8"/>
        <v>0</v>
      </c>
      <c r="N644" s="109"/>
      <c r="O644" s="94">
        <f t="shared" si="9"/>
        <v>0</v>
      </c>
      <c r="P644" s="95"/>
      <c r="R644" s="96">
        <f>'Initial Info Client Demographic'!D644</f>
        <v>0</v>
      </c>
      <c r="T644" s="33">
        <f>'Initial Info Client Demographic'!E644</f>
        <v>0</v>
      </c>
      <c r="U644" s="34">
        <f>'Initial Info Client Demographic'!F644</f>
        <v>0</v>
      </c>
      <c r="V644" s="35">
        <f>'Initial Info Client Demographic'!G644</f>
        <v>0</v>
      </c>
      <c r="W644" s="33">
        <f>'Initial Info Client Demographic'!H644</f>
        <v>0</v>
      </c>
      <c r="X644" s="34">
        <f>'Initial Info Client Demographic'!I644</f>
        <v>0</v>
      </c>
      <c r="Y644" s="35">
        <f>'Initial Info Client Demographic'!E644</f>
        <v>0</v>
      </c>
      <c r="Z644" s="35">
        <f>'Initial Info Client Demographic'!F644</f>
        <v>0</v>
      </c>
      <c r="AA644" s="35">
        <f>'Initial Info Client Demographic'!G644</f>
        <v>0</v>
      </c>
      <c r="AB644" s="35">
        <f>'Initial Info Client Demographic'!H644</f>
        <v>0</v>
      </c>
      <c r="AC644" s="35">
        <f>'Initial Info Client Demographic'!I644</f>
        <v>0</v>
      </c>
      <c r="AD644" s="35">
        <f>'Initial Info Client Demographic'!J644</f>
        <v>0</v>
      </c>
    </row>
    <row r="645" spans="1:30" ht="49.5" customHeight="1">
      <c r="A645" s="29">
        <f t="shared" si="7"/>
        <v>632</v>
      </c>
      <c r="B645" s="97">
        <f>'Initial Info Client Demographic'!B645</f>
        <v>0</v>
      </c>
      <c r="C645" s="98">
        <f>'Initial Info Client Demographic'!C645</f>
        <v>0</v>
      </c>
      <c r="D645" s="99"/>
      <c r="E645" s="100"/>
      <c r="F645" s="101"/>
      <c r="G645" s="87"/>
      <c r="H645" s="88"/>
      <c r="I645" s="102"/>
      <c r="J645" s="103"/>
      <c r="K645" s="104"/>
      <c r="L645" s="105"/>
      <c r="M645" s="93">
        <f t="shared" si="8"/>
        <v>0</v>
      </c>
      <c r="N645" s="110"/>
      <c r="O645" s="106">
        <f t="shared" si="9"/>
        <v>0</v>
      </c>
      <c r="P645" s="95"/>
      <c r="R645" s="96">
        <f>'Initial Info Client Demographic'!D645</f>
        <v>0</v>
      </c>
      <c r="T645" s="33">
        <f>'Initial Info Client Demographic'!E645</f>
        <v>0</v>
      </c>
      <c r="U645" s="34">
        <f>'Initial Info Client Demographic'!F645</f>
        <v>0</v>
      </c>
      <c r="V645" s="35">
        <f>'Initial Info Client Demographic'!G645</f>
        <v>0</v>
      </c>
      <c r="W645" s="33">
        <f>'Initial Info Client Demographic'!H645</f>
        <v>0</v>
      </c>
      <c r="X645" s="34">
        <f>'Initial Info Client Demographic'!I645</f>
        <v>0</v>
      </c>
      <c r="Y645" s="35">
        <f>'Initial Info Client Demographic'!E645</f>
        <v>0</v>
      </c>
      <c r="Z645" s="35">
        <f>'Initial Info Client Demographic'!F645</f>
        <v>0</v>
      </c>
      <c r="AA645" s="35">
        <f>'Initial Info Client Demographic'!G645</f>
        <v>0</v>
      </c>
      <c r="AB645" s="35">
        <f>'Initial Info Client Demographic'!H645</f>
        <v>0</v>
      </c>
      <c r="AC645" s="35">
        <f>'Initial Info Client Demographic'!I645</f>
        <v>0</v>
      </c>
      <c r="AD645" s="35">
        <f>'Initial Info Client Demographic'!J645</f>
        <v>0</v>
      </c>
    </row>
    <row r="646" spans="1:30" ht="49.5" customHeight="1">
      <c r="A646" s="29">
        <f t="shared" si="7"/>
        <v>633</v>
      </c>
      <c r="B646" s="82">
        <f>'Initial Info Client Demographic'!B646</f>
        <v>0</v>
      </c>
      <c r="C646" s="83">
        <f>'Initial Info Client Demographic'!C646</f>
        <v>0</v>
      </c>
      <c r="D646" s="84"/>
      <c r="E646" s="85"/>
      <c r="F646" s="86"/>
      <c r="G646" s="87"/>
      <c r="H646" s="88"/>
      <c r="I646" s="89"/>
      <c r="J646" s="90"/>
      <c r="K646" s="91"/>
      <c r="L646" s="92"/>
      <c r="M646" s="93">
        <f t="shared" si="8"/>
        <v>0</v>
      </c>
      <c r="N646" s="109"/>
      <c r="O646" s="94">
        <f t="shared" si="9"/>
        <v>0</v>
      </c>
      <c r="P646" s="95"/>
      <c r="R646" s="96">
        <f>'Initial Info Client Demographic'!D646</f>
        <v>0</v>
      </c>
      <c r="T646" s="33">
        <f>'Initial Info Client Demographic'!E646</f>
        <v>0</v>
      </c>
      <c r="U646" s="34">
        <f>'Initial Info Client Demographic'!F646</f>
        <v>0</v>
      </c>
      <c r="V646" s="35">
        <f>'Initial Info Client Demographic'!G646</f>
        <v>0</v>
      </c>
      <c r="W646" s="33">
        <f>'Initial Info Client Demographic'!H646</f>
        <v>0</v>
      </c>
      <c r="X646" s="34">
        <f>'Initial Info Client Demographic'!I646</f>
        <v>0</v>
      </c>
      <c r="Y646" s="35">
        <f>'Initial Info Client Demographic'!E646</f>
        <v>0</v>
      </c>
      <c r="Z646" s="35">
        <f>'Initial Info Client Demographic'!F646</f>
        <v>0</v>
      </c>
      <c r="AA646" s="35">
        <f>'Initial Info Client Demographic'!G646</f>
        <v>0</v>
      </c>
      <c r="AB646" s="35">
        <f>'Initial Info Client Demographic'!H646</f>
        <v>0</v>
      </c>
      <c r="AC646" s="35">
        <f>'Initial Info Client Demographic'!I646</f>
        <v>0</v>
      </c>
      <c r="AD646" s="35">
        <f>'Initial Info Client Demographic'!J646</f>
        <v>0</v>
      </c>
    </row>
    <row r="647" spans="1:30" ht="49.5" customHeight="1">
      <c r="A647" s="29">
        <f t="shared" si="7"/>
        <v>634</v>
      </c>
      <c r="B647" s="97">
        <f>'Initial Info Client Demographic'!B647</f>
        <v>0</v>
      </c>
      <c r="C647" s="98">
        <f>'Initial Info Client Demographic'!C647</f>
        <v>0</v>
      </c>
      <c r="D647" s="99"/>
      <c r="E647" s="100"/>
      <c r="F647" s="101"/>
      <c r="G647" s="87"/>
      <c r="H647" s="88"/>
      <c r="I647" s="102"/>
      <c r="J647" s="103"/>
      <c r="K647" s="104"/>
      <c r="L647" s="105"/>
      <c r="M647" s="93">
        <f t="shared" si="8"/>
        <v>0</v>
      </c>
      <c r="N647" s="110"/>
      <c r="O647" s="106">
        <f t="shared" si="9"/>
        <v>0</v>
      </c>
      <c r="P647" s="95"/>
      <c r="R647" s="96">
        <f>'Initial Info Client Demographic'!D647</f>
        <v>0</v>
      </c>
      <c r="T647" s="33">
        <f>'Initial Info Client Demographic'!E647</f>
        <v>0</v>
      </c>
      <c r="U647" s="34">
        <f>'Initial Info Client Demographic'!F647</f>
        <v>0</v>
      </c>
      <c r="V647" s="35">
        <f>'Initial Info Client Demographic'!G647</f>
        <v>0</v>
      </c>
      <c r="W647" s="33">
        <f>'Initial Info Client Demographic'!H647</f>
        <v>0</v>
      </c>
      <c r="X647" s="34">
        <f>'Initial Info Client Demographic'!I647</f>
        <v>0</v>
      </c>
      <c r="Y647" s="35">
        <f>'Initial Info Client Demographic'!E647</f>
        <v>0</v>
      </c>
      <c r="Z647" s="35">
        <f>'Initial Info Client Demographic'!F647</f>
        <v>0</v>
      </c>
      <c r="AA647" s="35">
        <f>'Initial Info Client Demographic'!G647</f>
        <v>0</v>
      </c>
      <c r="AB647" s="35">
        <f>'Initial Info Client Demographic'!H647</f>
        <v>0</v>
      </c>
      <c r="AC647" s="35">
        <f>'Initial Info Client Demographic'!I647</f>
        <v>0</v>
      </c>
      <c r="AD647" s="35">
        <f>'Initial Info Client Demographic'!J647</f>
        <v>0</v>
      </c>
    </row>
    <row r="648" spans="1:30" ht="49.5" customHeight="1">
      <c r="A648" s="29">
        <f t="shared" si="7"/>
        <v>635</v>
      </c>
      <c r="B648" s="82">
        <f>'Initial Info Client Demographic'!B648</f>
        <v>0</v>
      </c>
      <c r="C648" s="83">
        <f>'Initial Info Client Demographic'!C648</f>
        <v>0</v>
      </c>
      <c r="D648" s="84"/>
      <c r="E648" s="85"/>
      <c r="F648" s="86"/>
      <c r="G648" s="87"/>
      <c r="H648" s="88"/>
      <c r="I648" s="89"/>
      <c r="J648" s="90"/>
      <c r="K648" s="91"/>
      <c r="L648" s="92"/>
      <c r="M648" s="93">
        <f t="shared" si="8"/>
        <v>0</v>
      </c>
      <c r="N648" s="109"/>
      <c r="O648" s="94">
        <f t="shared" si="9"/>
        <v>0</v>
      </c>
      <c r="P648" s="95"/>
      <c r="R648" s="96">
        <f>'Initial Info Client Demographic'!D648</f>
        <v>0</v>
      </c>
      <c r="T648" s="33">
        <f>'Initial Info Client Demographic'!E648</f>
        <v>0</v>
      </c>
      <c r="U648" s="34">
        <f>'Initial Info Client Demographic'!F648</f>
        <v>0</v>
      </c>
      <c r="V648" s="35">
        <f>'Initial Info Client Demographic'!G648</f>
        <v>0</v>
      </c>
      <c r="W648" s="33">
        <f>'Initial Info Client Demographic'!H648</f>
        <v>0</v>
      </c>
      <c r="X648" s="34">
        <f>'Initial Info Client Demographic'!I648</f>
        <v>0</v>
      </c>
      <c r="Y648" s="35">
        <f>'Initial Info Client Demographic'!E648</f>
        <v>0</v>
      </c>
      <c r="Z648" s="35">
        <f>'Initial Info Client Demographic'!F648</f>
        <v>0</v>
      </c>
      <c r="AA648" s="35">
        <f>'Initial Info Client Demographic'!G648</f>
        <v>0</v>
      </c>
      <c r="AB648" s="35">
        <f>'Initial Info Client Demographic'!H648</f>
        <v>0</v>
      </c>
      <c r="AC648" s="35">
        <f>'Initial Info Client Demographic'!I648</f>
        <v>0</v>
      </c>
      <c r="AD648" s="35">
        <f>'Initial Info Client Demographic'!J648</f>
        <v>0</v>
      </c>
    </row>
    <row r="649" spans="1:30" ht="49.5" customHeight="1">
      <c r="A649" s="29">
        <f t="shared" si="7"/>
        <v>636</v>
      </c>
      <c r="B649" s="97">
        <f>'Initial Info Client Demographic'!B649</f>
        <v>0</v>
      </c>
      <c r="C649" s="98">
        <f>'Initial Info Client Demographic'!C649</f>
        <v>0</v>
      </c>
      <c r="D649" s="99"/>
      <c r="E649" s="100"/>
      <c r="F649" s="101"/>
      <c r="G649" s="87"/>
      <c r="H649" s="88"/>
      <c r="I649" s="102"/>
      <c r="J649" s="103"/>
      <c r="K649" s="104"/>
      <c r="L649" s="105"/>
      <c r="M649" s="93">
        <f t="shared" si="8"/>
        <v>0</v>
      </c>
      <c r="N649" s="110"/>
      <c r="O649" s="106">
        <f t="shared" si="9"/>
        <v>0</v>
      </c>
      <c r="P649" s="95"/>
      <c r="R649" s="96">
        <f>'Initial Info Client Demographic'!D649</f>
        <v>0</v>
      </c>
      <c r="T649" s="33">
        <f>'Initial Info Client Demographic'!E649</f>
        <v>0</v>
      </c>
      <c r="U649" s="34">
        <f>'Initial Info Client Demographic'!F649</f>
        <v>0</v>
      </c>
      <c r="V649" s="35">
        <f>'Initial Info Client Demographic'!G649</f>
        <v>0</v>
      </c>
      <c r="W649" s="33">
        <f>'Initial Info Client Demographic'!H649</f>
        <v>0</v>
      </c>
      <c r="X649" s="34">
        <f>'Initial Info Client Demographic'!I649</f>
        <v>0</v>
      </c>
      <c r="Y649" s="35">
        <f>'Initial Info Client Demographic'!E649</f>
        <v>0</v>
      </c>
      <c r="Z649" s="35">
        <f>'Initial Info Client Demographic'!F649</f>
        <v>0</v>
      </c>
      <c r="AA649" s="35">
        <f>'Initial Info Client Demographic'!G649</f>
        <v>0</v>
      </c>
      <c r="AB649" s="35">
        <f>'Initial Info Client Demographic'!H649</f>
        <v>0</v>
      </c>
      <c r="AC649" s="35">
        <f>'Initial Info Client Demographic'!I649</f>
        <v>0</v>
      </c>
      <c r="AD649" s="35">
        <f>'Initial Info Client Demographic'!J649</f>
        <v>0</v>
      </c>
    </row>
    <row r="650" spans="1:30" ht="49.5" customHeight="1">
      <c r="A650" s="29">
        <f t="shared" si="7"/>
        <v>637</v>
      </c>
      <c r="B650" s="82">
        <f>'Initial Info Client Demographic'!B650</f>
        <v>0</v>
      </c>
      <c r="C650" s="83">
        <f>'Initial Info Client Demographic'!C650</f>
        <v>0</v>
      </c>
      <c r="D650" s="84"/>
      <c r="E650" s="85"/>
      <c r="F650" s="86"/>
      <c r="G650" s="87"/>
      <c r="H650" s="88"/>
      <c r="I650" s="89"/>
      <c r="J650" s="90"/>
      <c r="K650" s="91"/>
      <c r="L650" s="92"/>
      <c r="M650" s="93">
        <f t="shared" si="8"/>
        <v>0</v>
      </c>
      <c r="N650" s="109"/>
      <c r="O650" s="94">
        <f t="shared" si="9"/>
        <v>0</v>
      </c>
      <c r="P650" s="95"/>
      <c r="R650" s="96">
        <f>'Initial Info Client Demographic'!D650</f>
        <v>0</v>
      </c>
      <c r="T650" s="33">
        <f>'Initial Info Client Demographic'!E650</f>
        <v>0</v>
      </c>
      <c r="U650" s="34">
        <f>'Initial Info Client Demographic'!F650</f>
        <v>0</v>
      </c>
      <c r="V650" s="35">
        <f>'Initial Info Client Demographic'!G650</f>
        <v>0</v>
      </c>
      <c r="W650" s="33">
        <f>'Initial Info Client Demographic'!H650</f>
        <v>0</v>
      </c>
      <c r="X650" s="34">
        <f>'Initial Info Client Demographic'!I650</f>
        <v>0</v>
      </c>
      <c r="Y650" s="35">
        <f>'Initial Info Client Demographic'!E650</f>
        <v>0</v>
      </c>
      <c r="Z650" s="35">
        <f>'Initial Info Client Demographic'!F650</f>
        <v>0</v>
      </c>
      <c r="AA650" s="35">
        <f>'Initial Info Client Demographic'!G650</f>
        <v>0</v>
      </c>
      <c r="AB650" s="35">
        <f>'Initial Info Client Demographic'!H650</f>
        <v>0</v>
      </c>
      <c r="AC650" s="35">
        <f>'Initial Info Client Demographic'!I650</f>
        <v>0</v>
      </c>
      <c r="AD650" s="35">
        <f>'Initial Info Client Demographic'!J650</f>
        <v>0</v>
      </c>
    </row>
    <row r="651" spans="1:30" ht="49.5" customHeight="1">
      <c r="A651" s="29">
        <f t="shared" si="7"/>
        <v>638</v>
      </c>
      <c r="B651" s="97">
        <f>'Initial Info Client Demographic'!B651</f>
        <v>0</v>
      </c>
      <c r="C651" s="98">
        <f>'Initial Info Client Demographic'!C651</f>
        <v>0</v>
      </c>
      <c r="D651" s="99"/>
      <c r="E651" s="100"/>
      <c r="F651" s="101"/>
      <c r="G651" s="87"/>
      <c r="H651" s="88"/>
      <c r="I651" s="102"/>
      <c r="J651" s="103"/>
      <c r="K651" s="104"/>
      <c r="L651" s="105"/>
      <c r="M651" s="93">
        <f t="shared" si="8"/>
        <v>0</v>
      </c>
      <c r="N651" s="110"/>
      <c r="O651" s="106">
        <f t="shared" si="9"/>
        <v>0</v>
      </c>
      <c r="P651" s="95"/>
      <c r="R651" s="96">
        <f>'Initial Info Client Demographic'!D651</f>
        <v>0</v>
      </c>
      <c r="T651" s="33">
        <f>'Initial Info Client Demographic'!E651</f>
        <v>0</v>
      </c>
      <c r="U651" s="34">
        <f>'Initial Info Client Demographic'!F651</f>
        <v>0</v>
      </c>
      <c r="V651" s="35">
        <f>'Initial Info Client Demographic'!G651</f>
        <v>0</v>
      </c>
      <c r="W651" s="33">
        <f>'Initial Info Client Demographic'!H651</f>
        <v>0</v>
      </c>
      <c r="X651" s="34">
        <f>'Initial Info Client Demographic'!I651</f>
        <v>0</v>
      </c>
      <c r="Y651" s="35">
        <f>'Initial Info Client Demographic'!E651</f>
        <v>0</v>
      </c>
      <c r="Z651" s="35">
        <f>'Initial Info Client Demographic'!F651</f>
        <v>0</v>
      </c>
      <c r="AA651" s="35">
        <f>'Initial Info Client Demographic'!G651</f>
        <v>0</v>
      </c>
      <c r="AB651" s="35">
        <f>'Initial Info Client Demographic'!H651</f>
        <v>0</v>
      </c>
      <c r="AC651" s="35">
        <f>'Initial Info Client Demographic'!I651</f>
        <v>0</v>
      </c>
      <c r="AD651" s="35">
        <f>'Initial Info Client Demographic'!J651</f>
        <v>0</v>
      </c>
    </row>
    <row r="652" spans="1:30" ht="49.5" customHeight="1">
      <c r="A652" s="29">
        <f t="shared" si="7"/>
        <v>639</v>
      </c>
      <c r="B652" s="82">
        <f>'Initial Info Client Demographic'!B652</f>
        <v>0</v>
      </c>
      <c r="C652" s="83">
        <f>'Initial Info Client Demographic'!C652</f>
        <v>0</v>
      </c>
      <c r="D652" s="84"/>
      <c r="E652" s="85"/>
      <c r="F652" s="86"/>
      <c r="G652" s="87"/>
      <c r="H652" s="88"/>
      <c r="I652" s="89"/>
      <c r="J652" s="90"/>
      <c r="K652" s="91"/>
      <c r="L652" s="92"/>
      <c r="M652" s="93">
        <f t="shared" si="8"/>
        <v>0</v>
      </c>
      <c r="N652" s="109"/>
      <c r="O652" s="94">
        <f t="shared" si="9"/>
        <v>0</v>
      </c>
      <c r="P652" s="95"/>
      <c r="R652" s="96">
        <f>'Initial Info Client Demographic'!D652</f>
        <v>0</v>
      </c>
      <c r="T652" s="33">
        <f>'Initial Info Client Demographic'!E652</f>
        <v>0</v>
      </c>
      <c r="U652" s="34">
        <f>'Initial Info Client Demographic'!F652</f>
        <v>0</v>
      </c>
      <c r="V652" s="35">
        <f>'Initial Info Client Demographic'!G652</f>
        <v>0</v>
      </c>
      <c r="W652" s="33">
        <f>'Initial Info Client Demographic'!H652</f>
        <v>0</v>
      </c>
      <c r="X652" s="34">
        <f>'Initial Info Client Demographic'!I652</f>
        <v>0</v>
      </c>
      <c r="Y652" s="35">
        <f>'Initial Info Client Demographic'!E652</f>
        <v>0</v>
      </c>
      <c r="Z652" s="35">
        <f>'Initial Info Client Demographic'!F652</f>
        <v>0</v>
      </c>
      <c r="AA652" s="35">
        <f>'Initial Info Client Demographic'!G652</f>
        <v>0</v>
      </c>
      <c r="AB652" s="35">
        <f>'Initial Info Client Demographic'!H652</f>
        <v>0</v>
      </c>
      <c r="AC652" s="35">
        <f>'Initial Info Client Demographic'!I652</f>
        <v>0</v>
      </c>
      <c r="AD652" s="35">
        <f>'Initial Info Client Demographic'!J652</f>
        <v>0</v>
      </c>
    </row>
    <row r="653" spans="1:30" ht="49.5" customHeight="1">
      <c r="A653" s="29">
        <f t="shared" si="7"/>
        <v>640</v>
      </c>
      <c r="B653" s="97">
        <f>'Initial Info Client Demographic'!B653</f>
        <v>0</v>
      </c>
      <c r="C653" s="98">
        <f>'Initial Info Client Demographic'!C653</f>
        <v>0</v>
      </c>
      <c r="D653" s="99"/>
      <c r="E653" s="100"/>
      <c r="F653" s="101"/>
      <c r="G653" s="87"/>
      <c r="H653" s="88"/>
      <c r="I653" s="102"/>
      <c r="J653" s="103"/>
      <c r="K653" s="104"/>
      <c r="L653" s="105"/>
      <c r="M653" s="93">
        <f t="shared" si="8"/>
        <v>0</v>
      </c>
      <c r="N653" s="110"/>
      <c r="O653" s="106">
        <f t="shared" si="9"/>
        <v>0</v>
      </c>
      <c r="P653" s="95"/>
      <c r="R653" s="96">
        <f>'Initial Info Client Demographic'!D653</f>
        <v>0</v>
      </c>
      <c r="T653" s="33">
        <f>'Initial Info Client Demographic'!E653</f>
        <v>0</v>
      </c>
      <c r="U653" s="34">
        <f>'Initial Info Client Demographic'!F653</f>
        <v>0</v>
      </c>
      <c r="V653" s="35">
        <f>'Initial Info Client Demographic'!G653</f>
        <v>0</v>
      </c>
      <c r="W653" s="33">
        <f>'Initial Info Client Demographic'!H653</f>
        <v>0</v>
      </c>
      <c r="X653" s="34">
        <f>'Initial Info Client Demographic'!I653</f>
        <v>0</v>
      </c>
      <c r="Y653" s="35">
        <f>'Initial Info Client Demographic'!E653</f>
        <v>0</v>
      </c>
      <c r="Z653" s="35">
        <f>'Initial Info Client Demographic'!F653</f>
        <v>0</v>
      </c>
      <c r="AA653" s="35">
        <f>'Initial Info Client Demographic'!G653</f>
        <v>0</v>
      </c>
      <c r="AB653" s="35">
        <f>'Initial Info Client Demographic'!H653</f>
        <v>0</v>
      </c>
      <c r="AC653" s="35">
        <f>'Initial Info Client Demographic'!I653</f>
        <v>0</v>
      </c>
      <c r="AD653" s="35">
        <f>'Initial Info Client Demographic'!J653</f>
        <v>0</v>
      </c>
    </row>
    <row r="654" spans="1:30" ht="49.5" customHeight="1">
      <c r="A654" s="29">
        <f t="shared" si="7"/>
        <v>641</v>
      </c>
      <c r="B654" s="82">
        <f>'Initial Info Client Demographic'!B654</f>
        <v>0</v>
      </c>
      <c r="C654" s="83">
        <f>'Initial Info Client Demographic'!C654</f>
        <v>0</v>
      </c>
      <c r="D654" s="84"/>
      <c r="E654" s="85"/>
      <c r="F654" s="86"/>
      <c r="G654" s="87"/>
      <c r="H654" s="88"/>
      <c r="I654" s="89"/>
      <c r="J654" s="90"/>
      <c r="K654" s="91"/>
      <c r="L654" s="92"/>
      <c r="M654" s="93">
        <f t="shared" si="8"/>
        <v>0</v>
      </c>
      <c r="N654" s="109"/>
      <c r="O654" s="94">
        <f t="shared" si="9"/>
        <v>0</v>
      </c>
      <c r="P654" s="95"/>
      <c r="R654" s="96">
        <f>'Initial Info Client Demographic'!D654</f>
        <v>0</v>
      </c>
      <c r="T654" s="33">
        <f>'Initial Info Client Demographic'!E654</f>
        <v>0</v>
      </c>
      <c r="U654" s="34">
        <f>'Initial Info Client Demographic'!F654</f>
        <v>0</v>
      </c>
      <c r="V654" s="35">
        <f>'Initial Info Client Demographic'!G654</f>
        <v>0</v>
      </c>
      <c r="W654" s="33">
        <f>'Initial Info Client Demographic'!H654</f>
        <v>0</v>
      </c>
      <c r="X654" s="34">
        <f>'Initial Info Client Demographic'!I654</f>
        <v>0</v>
      </c>
      <c r="Y654" s="35">
        <f>'Initial Info Client Demographic'!E654</f>
        <v>0</v>
      </c>
      <c r="Z654" s="35">
        <f>'Initial Info Client Demographic'!F654</f>
        <v>0</v>
      </c>
      <c r="AA654" s="35">
        <f>'Initial Info Client Demographic'!G654</f>
        <v>0</v>
      </c>
      <c r="AB654" s="35">
        <f>'Initial Info Client Demographic'!H654</f>
        <v>0</v>
      </c>
      <c r="AC654" s="35">
        <f>'Initial Info Client Demographic'!I654</f>
        <v>0</v>
      </c>
      <c r="AD654" s="35">
        <f>'Initial Info Client Demographic'!J654</f>
        <v>0</v>
      </c>
    </row>
    <row r="655" spans="1:30" ht="49.5" customHeight="1">
      <c r="A655" s="29">
        <f t="shared" si="7"/>
        <v>642</v>
      </c>
      <c r="B655" s="97">
        <f>'Initial Info Client Demographic'!B655</f>
        <v>0</v>
      </c>
      <c r="C655" s="98">
        <f>'Initial Info Client Demographic'!C655</f>
        <v>0</v>
      </c>
      <c r="D655" s="99"/>
      <c r="E655" s="100"/>
      <c r="F655" s="101"/>
      <c r="G655" s="87"/>
      <c r="H655" s="88"/>
      <c r="I655" s="102"/>
      <c r="J655" s="103"/>
      <c r="K655" s="104"/>
      <c r="L655" s="105"/>
      <c r="M655" s="93">
        <f t="shared" si="8"/>
        <v>0</v>
      </c>
      <c r="N655" s="110"/>
      <c r="O655" s="106">
        <f t="shared" si="9"/>
        <v>0</v>
      </c>
      <c r="P655" s="95"/>
      <c r="R655" s="96">
        <f>'Initial Info Client Demographic'!D655</f>
        <v>0</v>
      </c>
      <c r="T655" s="33">
        <f>'Initial Info Client Demographic'!E655</f>
        <v>0</v>
      </c>
      <c r="U655" s="34">
        <f>'Initial Info Client Demographic'!F655</f>
        <v>0</v>
      </c>
      <c r="V655" s="35">
        <f>'Initial Info Client Demographic'!G655</f>
        <v>0</v>
      </c>
      <c r="W655" s="33">
        <f>'Initial Info Client Demographic'!H655</f>
        <v>0</v>
      </c>
      <c r="X655" s="34">
        <f>'Initial Info Client Demographic'!I655</f>
        <v>0</v>
      </c>
      <c r="Y655" s="35">
        <f>'Initial Info Client Demographic'!E655</f>
        <v>0</v>
      </c>
      <c r="Z655" s="35">
        <f>'Initial Info Client Demographic'!F655</f>
        <v>0</v>
      </c>
      <c r="AA655" s="35">
        <f>'Initial Info Client Demographic'!G655</f>
        <v>0</v>
      </c>
      <c r="AB655" s="35">
        <f>'Initial Info Client Demographic'!H655</f>
        <v>0</v>
      </c>
      <c r="AC655" s="35">
        <f>'Initial Info Client Demographic'!I655</f>
        <v>0</v>
      </c>
      <c r="AD655" s="35">
        <f>'Initial Info Client Demographic'!J655</f>
        <v>0</v>
      </c>
    </row>
    <row r="656" spans="1:30" ht="49.5" customHeight="1">
      <c r="A656" s="29">
        <f t="shared" si="7"/>
        <v>643</v>
      </c>
      <c r="B656" s="82">
        <f>'Initial Info Client Demographic'!B656</f>
        <v>0</v>
      </c>
      <c r="C656" s="83">
        <f>'Initial Info Client Demographic'!C656</f>
        <v>0</v>
      </c>
      <c r="D656" s="84"/>
      <c r="E656" s="85"/>
      <c r="F656" s="86"/>
      <c r="G656" s="87"/>
      <c r="H656" s="88"/>
      <c r="I656" s="89"/>
      <c r="J656" s="90"/>
      <c r="K656" s="91"/>
      <c r="L656" s="92"/>
      <c r="M656" s="93">
        <f t="shared" si="8"/>
        <v>0</v>
      </c>
      <c r="N656" s="109"/>
      <c r="O656" s="94">
        <f t="shared" si="9"/>
        <v>0</v>
      </c>
      <c r="P656" s="95"/>
      <c r="R656" s="96">
        <f>'Initial Info Client Demographic'!D656</f>
        <v>0</v>
      </c>
      <c r="T656" s="33">
        <f>'Initial Info Client Demographic'!E656</f>
        <v>0</v>
      </c>
      <c r="U656" s="34">
        <f>'Initial Info Client Demographic'!F656</f>
        <v>0</v>
      </c>
      <c r="V656" s="35">
        <f>'Initial Info Client Demographic'!G656</f>
        <v>0</v>
      </c>
      <c r="W656" s="33">
        <f>'Initial Info Client Demographic'!H656</f>
        <v>0</v>
      </c>
      <c r="X656" s="34">
        <f>'Initial Info Client Demographic'!I656</f>
        <v>0</v>
      </c>
      <c r="Y656" s="35">
        <f>'Initial Info Client Demographic'!E656</f>
        <v>0</v>
      </c>
      <c r="Z656" s="35">
        <f>'Initial Info Client Demographic'!F656</f>
        <v>0</v>
      </c>
      <c r="AA656" s="35">
        <f>'Initial Info Client Demographic'!G656</f>
        <v>0</v>
      </c>
      <c r="AB656" s="35">
        <f>'Initial Info Client Demographic'!H656</f>
        <v>0</v>
      </c>
      <c r="AC656" s="35">
        <f>'Initial Info Client Demographic'!I656</f>
        <v>0</v>
      </c>
      <c r="AD656" s="35">
        <f>'Initial Info Client Demographic'!J656</f>
        <v>0</v>
      </c>
    </row>
    <row r="657" spans="1:30" ht="49.5" customHeight="1">
      <c r="A657" s="29">
        <f t="shared" si="7"/>
        <v>644</v>
      </c>
      <c r="B657" s="97">
        <f>'Initial Info Client Demographic'!B657</f>
        <v>0</v>
      </c>
      <c r="C657" s="98">
        <f>'Initial Info Client Demographic'!C657</f>
        <v>0</v>
      </c>
      <c r="D657" s="99"/>
      <c r="E657" s="100"/>
      <c r="F657" s="101"/>
      <c r="G657" s="87"/>
      <c r="H657" s="88"/>
      <c r="I657" s="102"/>
      <c r="J657" s="103"/>
      <c r="K657" s="104"/>
      <c r="L657" s="105"/>
      <c r="M657" s="93">
        <f t="shared" si="8"/>
        <v>0</v>
      </c>
      <c r="N657" s="110"/>
      <c r="O657" s="106">
        <f t="shared" si="9"/>
        <v>0</v>
      </c>
      <c r="P657" s="95"/>
      <c r="R657" s="96">
        <f>'Initial Info Client Demographic'!D657</f>
        <v>0</v>
      </c>
      <c r="T657" s="33">
        <f>'Initial Info Client Demographic'!E657</f>
        <v>0</v>
      </c>
      <c r="U657" s="34">
        <f>'Initial Info Client Demographic'!F657</f>
        <v>0</v>
      </c>
      <c r="V657" s="35">
        <f>'Initial Info Client Demographic'!G657</f>
        <v>0</v>
      </c>
      <c r="W657" s="33">
        <f>'Initial Info Client Demographic'!H657</f>
        <v>0</v>
      </c>
      <c r="X657" s="34">
        <f>'Initial Info Client Demographic'!I657</f>
        <v>0</v>
      </c>
      <c r="Y657" s="35">
        <f>'Initial Info Client Demographic'!E657</f>
        <v>0</v>
      </c>
      <c r="Z657" s="35">
        <f>'Initial Info Client Demographic'!F657</f>
        <v>0</v>
      </c>
      <c r="AA657" s="35">
        <f>'Initial Info Client Demographic'!G657</f>
        <v>0</v>
      </c>
      <c r="AB657" s="35">
        <f>'Initial Info Client Demographic'!H657</f>
        <v>0</v>
      </c>
      <c r="AC657" s="35">
        <f>'Initial Info Client Demographic'!I657</f>
        <v>0</v>
      </c>
      <c r="AD657" s="35">
        <f>'Initial Info Client Demographic'!J657</f>
        <v>0</v>
      </c>
    </row>
    <row r="658" spans="1:30" ht="49.5" customHeight="1">
      <c r="A658" s="29">
        <f t="shared" si="7"/>
        <v>645</v>
      </c>
      <c r="B658" s="82">
        <f>'Initial Info Client Demographic'!B658</f>
        <v>0</v>
      </c>
      <c r="C658" s="83">
        <f>'Initial Info Client Demographic'!C658</f>
        <v>0</v>
      </c>
      <c r="D658" s="84"/>
      <c r="E658" s="85"/>
      <c r="F658" s="86"/>
      <c r="G658" s="87"/>
      <c r="H658" s="88"/>
      <c r="I658" s="89"/>
      <c r="J658" s="90"/>
      <c r="K658" s="91"/>
      <c r="L658" s="92"/>
      <c r="M658" s="93">
        <f t="shared" si="8"/>
        <v>0</v>
      </c>
      <c r="N658" s="109"/>
      <c r="O658" s="94">
        <f t="shared" si="9"/>
        <v>0</v>
      </c>
      <c r="P658" s="95"/>
      <c r="R658" s="96">
        <f>'Initial Info Client Demographic'!D658</f>
        <v>0</v>
      </c>
      <c r="T658" s="33">
        <f>'Initial Info Client Demographic'!E658</f>
        <v>0</v>
      </c>
      <c r="U658" s="34">
        <f>'Initial Info Client Demographic'!F658</f>
        <v>0</v>
      </c>
      <c r="V658" s="35">
        <f>'Initial Info Client Demographic'!G658</f>
        <v>0</v>
      </c>
      <c r="W658" s="33">
        <f>'Initial Info Client Demographic'!H658</f>
        <v>0</v>
      </c>
      <c r="X658" s="34">
        <f>'Initial Info Client Demographic'!I658</f>
        <v>0</v>
      </c>
      <c r="Y658" s="35">
        <f>'Initial Info Client Demographic'!E658</f>
        <v>0</v>
      </c>
      <c r="Z658" s="35">
        <f>'Initial Info Client Demographic'!F658</f>
        <v>0</v>
      </c>
      <c r="AA658" s="35">
        <f>'Initial Info Client Demographic'!G658</f>
        <v>0</v>
      </c>
      <c r="AB658" s="35">
        <f>'Initial Info Client Demographic'!H658</f>
        <v>0</v>
      </c>
      <c r="AC658" s="35">
        <f>'Initial Info Client Demographic'!I658</f>
        <v>0</v>
      </c>
      <c r="AD658" s="35">
        <f>'Initial Info Client Demographic'!J658</f>
        <v>0</v>
      </c>
    </row>
    <row r="659" spans="1:30" ht="49.5" customHeight="1">
      <c r="A659" s="29">
        <f t="shared" si="7"/>
        <v>646</v>
      </c>
      <c r="B659" s="97">
        <f>'Initial Info Client Demographic'!B659</f>
        <v>0</v>
      </c>
      <c r="C659" s="98">
        <f>'Initial Info Client Demographic'!C659</f>
        <v>0</v>
      </c>
      <c r="D659" s="99"/>
      <c r="E659" s="100"/>
      <c r="F659" s="101"/>
      <c r="G659" s="87"/>
      <c r="H659" s="88"/>
      <c r="I659" s="102"/>
      <c r="J659" s="103"/>
      <c r="K659" s="104"/>
      <c r="L659" s="105"/>
      <c r="M659" s="93">
        <f t="shared" si="8"/>
        <v>0</v>
      </c>
      <c r="N659" s="110"/>
      <c r="O659" s="106">
        <f t="shared" si="9"/>
        <v>0</v>
      </c>
      <c r="P659" s="95"/>
      <c r="R659" s="96">
        <f>'Initial Info Client Demographic'!D659</f>
        <v>0</v>
      </c>
      <c r="T659" s="33">
        <f>'Initial Info Client Demographic'!E659</f>
        <v>0</v>
      </c>
      <c r="U659" s="34">
        <f>'Initial Info Client Demographic'!F659</f>
        <v>0</v>
      </c>
      <c r="V659" s="35">
        <f>'Initial Info Client Demographic'!G659</f>
        <v>0</v>
      </c>
      <c r="W659" s="33">
        <f>'Initial Info Client Demographic'!H659</f>
        <v>0</v>
      </c>
      <c r="X659" s="34">
        <f>'Initial Info Client Demographic'!I659</f>
        <v>0</v>
      </c>
      <c r="Y659" s="35">
        <f>'Initial Info Client Demographic'!E659</f>
        <v>0</v>
      </c>
      <c r="Z659" s="35">
        <f>'Initial Info Client Demographic'!F659</f>
        <v>0</v>
      </c>
      <c r="AA659" s="35">
        <f>'Initial Info Client Demographic'!G659</f>
        <v>0</v>
      </c>
      <c r="AB659" s="35">
        <f>'Initial Info Client Demographic'!H659</f>
        <v>0</v>
      </c>
      <c r="AC659" s="35">
        <f>'Initial Info Client Demographic'!I659</f>
        <v>0</v>
      </c>
      <c r="AD659" s="35">
        <f>'Initial Info Client Demographic'!J659</f>
        <v>0</v>
      </c>
    </row>
    <row r="660" spans="1:30" ht="49.5" customHeight="1">
      <c r="A660" s="29">
        <f t="shared" si="7"/>
        <v>647</v>
      </c>
      <c r="B660" s="82">
        <f>'Initial Info Client Demographic'!B660</f>
        <v>0</v>
      </c>
      <c r="C660" s="83">
        <f>'Initial Info Client Demographic'!C660</f>
        <v>0</v>
      </c>
      <c r="D660" s="84"/>
      <c r="E660" s="85"/>
      <c r="F660" s="86"/>
      <c r="G660" s="87"/>
      <c r="H660" s="88"/>
      <c r="I660" s="89"/>
      <c r="J660" s="90"/>
      <c r="K660" s="91"/>
      <c r="L660" s="92"/>
      <c r="M660" s="93">
        <f t="shared" si="8"/>
        <v>0</v>
      </c>
      <c r="N660" s="109"/>
      <c r="O660" s="94">
        <f t="shared" si="9"/>
        <v>0</v>
      </c>
      <c r="P660" s="95"/>
      <c r="R660" s="96">
        <f>'Initial Info Client Demographic'!D660</f>
        <v>0</v>
      </c>
      <c r="T660" s="33">
        <f>'Initial Info Client Demographic'!E660</f>
        <v>0</v>
      </c>
      <c r="U660" s="34">
        <f>'Initial Info Client Demographic'!F660</f>
        <v>0</v>
      </c>
      <c r="V660" s="35">
        <f>'Initial Info Client Demographic'!G660</f>
        <v>0</v>
      </c>
      <c r="W660" s="33">
        <f>'Initial Info Client Demographic'!H660</f>
        <v>0</v>
      </c>
      <c r="X660" s="34">
        <f>'Initial Info Client Demographic'!I660</f>
        <v>0</v>
      </c>
      <c r="Y660" s="35">
        <f>'Initial Info Client Demographic'!E660</f>
        <v>0</v>
      </c>
      <c r="Z660" s="35">
        <f>'Initial Info Client Demographic'!F660</f>
        <v>0</v>
      </c>
      <c r="AA660" s="35">
        <f>'Initial Info Client Demographic'!G660</f>
        <v>0</v>
      </c>
      <c r="AB660" s="35">
        <f>'Initial Info Client Demographic'!H660</f>
        <v>0</v>
      </c>
      <c r="AC660" s="35">
        <f>'Initial Info Client Demographic'!I660</f>
        <v>0</v>
      </c>
      <c r="AD660" s="35">
        <f>'Initial Info Client Demographic'!J660</f>
        <v>0</v>
      </c>
    </row>
    <row r="661" spans="1:30" ht="49.5" customHeight="1">
      <c r="A661" s="29">
        <f t="shared" si="7"/>
        <v>648</v>
      </c>
      <c r="B661" s="97">
        <f>'Initial Info Client Demographic'!B661</f>
        <v>0</v>
      </c>
      <c r="C661" s="98">
        <f>'Initial Info Client Demographic'!C661</f>
        <v>0</v>
      </c>
      <c r="D661" s="99"/>
      <c r="E661" s="100"/>
      <c r="F661" s="101"/>
      <c r="G661" s="87"/>
      <c r="H661" s="88"/>
      <c r="I661" s="102"/>
      <c r="J661" s="103"/>
      <c r="K661" s="104"/>
      <c r="L661" s="105"/>
      <c r="M661" s="93">
        <f t="shared" si="8"/>
        <v>0</v>
      </c>
      <c r="N661" s="110"/>
      <c r="O661" s="106">
        <f t="shared" si="9"/>
        <v>0</v>
      </c>
      <c r="P661" s="95"/>
      <c r="R661" s="96">
        <f>'Initial Info Client Demographic'!D661</f>
        <v>0</v>
      </c>
      <c r="T661" s="33">
        <f>'Initial Info Client Demographic'!E661</f>
        <v>0</v>
      </c>
      <c r="U661" s="34">
        <f>'Initial Info Client Demographic'!F661</f>
        <v>0</v>
      </c>
      <c r="V661" s="35">
        <f>'Initial Info Client Demographic'!G661</f>
        <v>0</v>
      </c>
      <c r="W661" s="33">
        <f>'Initial Info Client Demographic'!H661</f>
        <v>0</v>
      </c>
      <c r="X661" s="34">
        <f>'Initial Info Client Demographic'!I661</f>
        <v>0</v>
      </c>
      <c r="Y661" s="35">
        <f>'Initial Info Client Demographic'!E661</f>
        <v>0</v>
      </c>
      <c r="Z661" s="35">
        <f>'Initial Info Client Demographic'!F661</f>
        <v>0</v>
      </c>
      <c r="AA661" s="35">
        <f>'Initial Info Client Demographic'!G661</f>
        <v>0</v>
      </c>
      <c r="AB661" s="35">
        <f>'Initial Info Client Demographic'!H661</f>
        <v>0</v>
      </c>
      <c r="AC661" s="35">
        <f>'Initial Info Client Demographic'!I661</f>
        <v>0</v>
      </c>
      <c r="AD661" s="35">
        <f>'Initial Info Client Demographic'!J661</f>
        <v>0</v>
      </c>
    </row>
    <row r="662" spans="1:30" ht="49.5" customHeight="1">
      <c r="A662" s="29">
        <f t="shared" si="7"/>
        <v>649</v>
      </c>
      <c r="B662" s="82">
        <f>'Initial Info Client Demographic'!B662</f>
        <v>0</v>
      </c>
      <c r="C662" s="83">
        <f>'Initial Info Client Demographic'!C662</f>
        <v>0</v>
      </c>
      <c r="D662" s="84"/>
      <c r="E662" s="85"/>
      <c r="F662" s="86"/>
      <c r="G662" s="87"/>
      <c r="H662" s="88"/>
      <c r="I662" s="89"/>
      <c r="J662" s="90"/>
      <c r="K662" s="91"/>
      <c r="L662" s="92"/>
      <c r="M662" s="93">
        <f t="shared" si="8"/>
        <v>0</v>
      </c>
      <c r="N662" s="109"/>
      <c r="O662" s="94">
        <f t="shared" si="9"/>
        <v>0</v>
      </c>
      <c r="P662" s="95"/>
      <c r="R662" s="96">
        <f>'Initial Info Client Demographic'!D662</f>
        <v>0</v>
      </c>
      <c r="T662" s="33">
        <f>'Initial Info Client Demographic'!E662</f>
        <v>0</v>
      </c>
      <c r="U662" s="34">
        <f>'Initial Info Client Demographic'!F662</f>
        <v>0</v>
      </c>
      <c r="V662" s="35">
        <f>'Initial Info Client Demographic'!G662</f>
        <v>0</v>
      </c>
      <c r="W662" s="33">
        <f>'Initial Info Client Demographic'!H662</f>
        <v>0</v>
      </c>
      <c r="X662" s="34">
        <f>'Initial Info Client Demographic'!I662</f>
        <v>0</v>
      </c>
      <c r="Y662" s="35">
        <f>'Initial Info Client Demographic'!E662</f>
        <v>0</v>
      </c>
      <c r="Z662" s="35">
        <f>'Initial Info Client Demographic'!F662</f>
        <v>0</v>
      </c>
      <c r="AA662" s="35">
        <f>'Initial Info Client Demographic'!G662</f>
        <v>0</v>
      </c>
      <c r="AB662" s="35">
        <f>'Initial Info Client Demographic'!H662</f>
        <v>0</v>
      </c>
      <c r="AC662" s="35">
        <f>'Initial Info Client Demographic'!I662</f>
        <v>0</v>
      </c>
      <c r="AD662" s="35">
        <f>'Initial Info Client Demographic'!J662</f>
        <v>0</v>
      </c>
    </row>
    <row r="663" spans="1:30" ht="49.5" customHeight="1">
      <c r="A663" s="29">
        <f t="shared" si="7"/>
        <v>650</v>
      </c>
      <c r="B663" s="97">
        <f>'Initial Info Client Demographic'!B663</f>
        <v>0</v>
      </c>
      <c r="C663" s="98">
        <f>'Initial Info Client Demographic'!C663</f>
        <v>0</v>
      </c>
      <c r="D663" s="99"/>
      <c r="E663" s="100"/>
      <c r="F663" s="101"/>
      <c r="G663" s="87"/>
      <c r="H663" s="88"/>
      <c r="I663" s="102"/>
      <c r="J663" s="103"/>
      <c r="K663" s="104"/>
      <c r="L663" s="105"/>
      <c r="M663" s="93">
        <f t="shared" si="8"/>
        <v>0</v>
      </c>
      <c r="N663" s="110"/>
      <c r="O663" s="106">
        <f t="shared" si="9"/>
        <v>0</v>
      </c>
      <c r="P663" s="95"/>
      <c r="R663" s="96">
        <f>'Initial Info Client Demographic'!D663</f>
        <v>0</v>
      </c>
      <c r="T663" s="33">
        <f>'Initial Info Client Demographic'!E663</f>
        <v>0</v>
      </c>
      <c r="U663" s="34">
        <f>'Initial Info Client Demographic'!F663</f>
        <v>0</v>
      </c>
      <c r="V663" s="35">
        <f>'Initial Info Client Demographic'!G663</f>
        <v>0</v>
      </c>
      <c r="W663" s="33">
        <f>'Initial Info Client Demographic'!H663</f>
        <v>0</v>
      </c>
      <c r="X663" s="34">
        <f>'Initial Info Client Demographic'!I663</f>
        <v>0</v>
      </c>
      <c r="Y663" s="35">
        <f>'Initial Info Client Demographic'!E663</f>
        <v>0</v>
      </c>
      <c r="Z663" s="35">
        <f>'Initial Info Client Demographic'!F663</f>
        <v>0</v>
      </c>
      <c r="AA663" s="35">
        <f>'Initial Info Client Demographic'!G663</f>
        <v>0</v>
      </c>
      <c r="AB663" s="35">
        <f>'Initial Info Client Demographic'!H663</f>
        <v>0</v>
      </c>
      <c r="AC663" s="35">
        <f>'Initial Info Client Demographic'!I663</f>
        <v>0</v>
      </c>
      <c r="AD663" s="35">
        <f>'Initial Info Client Demographic'!J663</f>
        <v>0</v>
      </c>
    </row>
    <row r="664" spans="1:30" ht="49.5" customHeight="1">
      <c r="A664" s="29">
        <f t="shared" si="7"/>
        <v>651</v>
      </c>
      <c r="B664" s="82">
        <f>'Initial Info Client Demographic'!B664</f>
        <v>0</v>
      </c>
      <c r="C664" s="83">
        <f>'Initial Info Client Demographic'!C664</f>
        <v>0</v>
      </c>
      <c r="D664" s="84"/>
      <c r="E664" s="85"/>
      <c r="F664" s="86"/>
      <c r="G664" s="87"/>
      <c r="H664" s="88"/>
      <c r="I664" s="89"/>
      <c r="J664" s="90"/>
      <c r="K664" s="91"/>
      <c r="L664" s="92"/>
      <c r="M664" s="93">
        <f t="shared" si="8"/>
        <v>0</v>
      </c>
      <c r="N664" s="109"/>
      <c r="O664" s="94">
        <f t="shared" si="9"/>
        <v>0</v>
      </c>
      <c r="P664" s="95"/>
      <c r="R664" s="96">
        <f>'Initial Info Client Demographic'!D664</f>
        <v>0</v>
      </c>
      <c r="T664" s="33">
        <f>'Initial Info Client Demographic'!E664</f>
        <v>0</v>
      </c>
      <c r="U664" s="34">
        <f>'Initial Info Client Demographic'!F664</f>
        <v>0</v>
      </c>
      <c r="V664" s="35">
        <f>'Initial Info Client Demographic'!G664</f>
        <v>0</v>
      </c>
      <c r="W664" s="33">
        <f>'Initial Info Client Demographic'!H664</f>
        <v>0</v>
      </c>
      <c r="X664" s="34">
        <f>'Initial Info Client Demographic'!I664</f>
        <v>0</v>
      </c>
      <c r="Y664" s="35">
        <f>'Initial Info Client Demographic'!E664</f>
        <v>0</v>
      </c>
      <c r="Z664" s="35">
        <f>'Initial Info Client Demographic'!F664</f>
        <v>0</v>
      </c>
      <c r="AA664" s="35">
        <f>'Initial Info Client Demographic'!G664</f>
        <v>0</v>
      </c>
      <c r="AB664" s="35">
        <f>'Initial Info Client Demographic'!H664</f>
        <v>0</v>
      </c>
      <c r="AC664" s="35">
        <f>'Initial Info Client Demographic'!I664</f>
        <v>0</v>
      </c>
      <c r="AD664" s="35">
        <f>'Initial Info Client Demographic'!J664</f>
        <v>0</v>
      </c>
    </row>
    <row r="665" spans="1:30" ht="49.5" customHeight="1">
      <c r="A665" s="29">
        <f t="shared" si="7"/>
        <v>652</v>
      </c>
      <c r="B665" s="97">
        <f>'Initial Info Client Demographic'!B665</f>
        <v>0</v>
      </c>
      <c r="C665" s="98">
        <f>'Initial Info Client Demographic'!C665</f>
        <v>0</v>
      </c>
      <c r="D665" s="99"/>
      <c r="E665" s="100"/>
      <c r="F665" s="101"/>
      <c r="G665" s="87"/>
      <c r="H665" s="88"/>
      <c r="I665" s="102"/>
      <c r="J665" s="103"/>
      <c r="K665" s="104"/>
      <c r="L665" s="105"/>
      <c r="M665" s="93">
        <f t="shared" si="8"/>
        <v>0</v>
      </c>
      <c r="N665" s="110"/>
      <c r="O665" s="106">
        <f t="shared" si="9"/>
        <v>0</v>
      </c>
      <c r="P665" s="95"/>
      <c r="R665" s="96">
        <f>'Initial Info Client Demographic'!D665</f>
        <v>0</v>
      </c>
      <c r="T665" s="33">
        <f>'Initial Info Client Demographic'!E665</f>
        <v>0</v>
      </c>
      <c r="U665" s="34">
        <f>'Initial Info Client Demographic'!F665</f>
        <v>0</v>
      </c>
      <c r="V665" s="35">
        <f>'Initial Info Client Demographic'!G665</f>
        <v>0</v>
      </c>
      <c r="W665" s="33">
        <f>'Initial Info Client Demographic'!H665</f>
        <v>0</v>
      </c>
      <c r="X665" s="34">
        <f>'Initial Info Client Demographic'!I665</f>
        <v>0</v>
      </c>
      <c r="Y665" s="35">
        <f>'Initial Info Client Demographic'!E665</f>
        <v>0</v>
      </c>
      <c r="Z665" s="35">
        <f>'Initial Info Client Demographic'!F665</f>
        <v>0</v>
      </c>
      <c r="AA665" s="35">
        <f>'Initial Info Client Demographic'!G665</f>
        <v>0</v>
      </c>
      <c r="AB665" s="35">
        <f>'Initial Info Client Demographic'!H665</f>
        <v>0</v>
      </c>
      <c r="AC665" s="35">
        <f>'Initial Info Client Demographic'!I665</f>
        <v>0</v>
      </c>
      <c r="AD665" s="35">
        <f>'Initial Info Client Demographic'!J665</f>
        <v>0</v>
      </c>
    </row>
    <row r="666" spans="1:30" ht="49.5" customHeight="1">
      <c r="A666" s="29">
        <f t="shared" si="7"/>
        <v>653</v>
      </c>
      <c r="B666" s="82">
        <f>'Initial Info Client Demographic'!B666</f>
        <v>0</v>
      </c>
      <c r="C666" s="83">
        <f>'Initial Info Client Demographic'!C666</f>
        <v>0</v>
      </c>
      <c r="D666" s="84"/>
      <c r="E666" s="85"/>
      <c r="F666" s="86"/>
      <c r="G666" s="87"/>
      <c r="H666" s="88"/>
      <c r="I666" s="89"/>
      <c r="J666" s="90"/>
      <c r="K666" s="91"/>
      <c r="L666" s="92"/>
      <c r="M666" s="93">
        <f t="shared" si="8"/>
        <v>0</v>
      </c>
      <c r="N666" s="109"/>
      <c r="O666" s="94">
        <f t="shared" si="9"/>
        <v>0</v>
      </c>
      <c r="P666" s="95"/>
      <c r="R666" s="96">
        <f>'Initial Info Client Demographic'!D666</f>
        <v>0</v>
      </c>
      <c r="T666" s="33">
        <f>'Initial Info Client Demographic'!E666</f>
        <v>0</v>
      </c>
      <c r="U666" s="34">
        <f>'Initial Info Client Demographic'!F666</f>
        <v>0</v>
      </c>
      <c r="V666" s="35">
        <f>'Initial Info Client Demographic'!G666</f>
        <v>0</v>
      </c>
      <c r="W666" s="33">
        <f>'Initial Info Client Demographic'!H666</f>
        <v>0</v>
      </c>
      <c r="X666" s="34">
        <f>'Initial Info Client Demographic'!I666</f>
        <v>0</v>
      </c>
      <c r="Y666" s="35">
        <f>'Initial Info Client Demographic'!E666</f>
        <v>0</v>
      </c>
      <c r="Z666" s="35">
        <f>'Initial Info Client Demographic'!F666</f>
        <v>0</v>
      </c>
      <c r="AA666" s="35">
        <f>'Initial Info Client Demographic'!G666</f>
        <v>0</v>
      </c>
      <c r="AB666" s="35">
        <f>'Initial Info Client Demographic'!H666</f>
        <v>0</v>
      </c>
      <c r="AC666" s="35">
        <f>'Initial Info Client Demographic'!I666</f>
        <v>0</v>
      </c>
      <c r="AD666" s="35">
        <f>'Initial Info Client Demographic'!J666</f>
        <v>0</v>
      </c>
    </row>
    <row r="667" spans="1:30" ht="49.5" customHeight="1">
      <c r="A667" s="29">
        <f t="shared" si="7"/>
        <v>654</v>
      </c>
      <c r="B667" s="97">
        <f>'Initial Info Client Demographic'!B667</f>
        <v>0</v>
      </c>
      <c r="C667" s="98">
        <f>'Initial Info Client Demographic'!C667</f>
        <v>0</v>
      </c>
      <c r="D667" s="99"/>
      <c r="E667" s="100"/>
      <c r="F667" s="101"/>
      <c r="G667" s="87"/>
      <c r="H667" s="88"/>
      <c r="I667" s="102"/>
      <c r="J667" s="103"/>
      <c r="K667" s="104"/>
      <c r="L667" s="105"/>
      <c r="M667" s="93">
        <f t="shared" si="8"/>
        <v>0</v>
      </c>
      <c r="N667" s="110"/>
      <c r="O667" s="106">
        <f t="shared" si="9"/>
        <v>0</v>
      </c>
      <c r="P667" s="95"/>
      <c r="R667" s="96">
        <f>'Initial Info Client Demographic'!D667</f>
        <v>0</v>
      </c>
      <c r="T667" s="33">
        <f>'Initial Info Client Demographic'!E667</f>
        <v>0</v>
      </c>
      <c r="U667" s="34">
        <f>'Initial Info Client Demographic'!F667</f>
        <v>0</v>
      </c>
      <c r="V667" s="35">
        <f>'Initial Info Client Demographic'!G667</f>
        <v>0</v>
      </c>
      <c r="W667" s="33">
        <f>'Initial Info Client Demographic'!H667</f>
        <v>0</v>
      </c>
      <c r="X667" s="34">
        <f>'Initial Info Client Demographic'!I667</f>
        <v>0</v>
      </c>
      <c r="Y667" s="35">
        <f>'Initial Info Client Demographic'!E667</f>
        <v>0</v>
      </c>
      <c r="Z667" s="35">
        <f>'Initial Info Client Demographic'!F667</f>
        <v>0</v>
      </c>
      <c r="AA667" s="35">
        <f>'Initial Info Client Demographic'!G667</f>
        <v>0</v>
      </c>
      <c r="AB667" s="35">
        <f>'Initial Info Client Demographic'!H667</f>
        <v>0</v>
      </c>
      <c r="AC667" s="35">
        <f>'Initial Info Client Demographic'!I667</f>
        <v>0</v>
      </c>
      <c r="AD667" s="35">
        <f>'Initial Info Client Demographic'!J667</f>
        <v>0</v>
      </c>
    </row>
    <row r="668" spans="1:30" ht="49.5" customHeight="1">
      <c r="A668" s="29">
        <f t="shared" si="7"/>
        <v>655</v>
      </c>
      <c r="B668" s="82">
        <f>'Initial Info Client Demographic'!B668</f>
        <v>0</v>
      </c>
      <c r="C668" s="83">
        <f>'Initial Info Client Demographic'!C668</f>
        <v>0</v>
      </c>
      <c r="D668" s="84"/>
      <c r="E668" s="85"/>
      <c r="F668" s="86"/>
      <c r="G668" s="87"/>
      <c r="H668" s="88"/>
      <c r="I668" s="89"/>
      <c r="J668" s="90"/>
      <c r="K668" s="91"/>
      <c r="L668" s="92"/>
      <c r="M668" s="93">
        <f t="shared" si="8"/>
        <v>0</v>
      </c>
      <c r="N668" s="109"/>
      <c r="O668" s="94">
        <f t="shared" si="9"/>
        <v>0</v>
      </c>
      <c r="P668" s="95"/>
      <c r="R668" s="96">
        <f>'Initial Info Client Demographic'!D668</f>
        <v>0</v>
      </c>
      <c r="T668" s="33">
        <f>'Initial Info Client Demographic'!E668</f>
        <v>0</v>
      </c>
      <c r="U668" s="34">
        <f>'Initial Info Client Demographic'!F668</f>
        <v>0</v>
      </c>
      <c r="V668" s="35">
        <f>'Initial Info Client Demographic'!G668</f>
        <v>0</v>
      </c>
      <c r="W668" s="33">
        <f>'Initial Info Client Demographic'!H668</f>
        <v>0</v>
      </c>
      <c r="X668" s="34">
        <f>'Initial Info Client Demographic'!I668</f>
        <v>0</v>
      </c>
      <c r="Y668" s="35">
        <f>'Initial Info Client Demographic'!E668</f>
        <v>0</v>
      </c>
      <c r="Z668" s="35">
        <f>'Initial Info Client Demographic'!F668</f>
        <v>0</v>
      </c>
      <c r="AA668" s="35">
        <f>'Initial Info Client Demographic'!G668</f>
        <v>0</v>
      </c>
      <c r="AB668" s="35">
        <f>'Initial Info Client Demographic'!H668</f>
        <v>0</v>
      </c>
      <c r="AC668" s="35">
        <f>'Initial Info Client Demographic'!I668</f>
        <v>0</v>
      </c>
      <c r="AD668" s="35">
        <f>'Initial Info Client Demographic'!J668</f>
        <v>0</v>
      </c>
    </row>
    <row r="669" spans="1:30" ht="49.5" customHeight="1">
      <c r="A669" s="29">
        <f t="shared" si="7"/>
        <v>656</v>
      </c>
      <c r="B669" s="97">
        <f>'Initial Info Client Demographic'!B669</f>
        <v>0</v>
      </c>
      <c r="C669" s="98">
        <f>'Initial Info Client Demographic'!C669</f>
        <v>0</v>
      </c>
      <c r="D669" s="99"/>
      <c r="E669" s="100"/>
      <c r="F669" s="101"/>
      <c r="G669" s="87"/>
      <c r="H669" s="88"/>
      <c r="I669" s="102"/>
      <c r="J669" s="103"/>
      <c r="K669" s="104"/>
      <c r="L669" s="105"/>
      <c r="M669" s="93">
        <f t="shared" si="8"/>
        <v>0</v>
      </c>
      <c r="N669" s="110"/>
      <c r="O669" s="106">
        <f t="shared" si="9"/>
        <v>0</v>
      </c>
      <c r="P669" s="95"/>
      <c r="R669" s="96">
        <f>'Initial Info Client Demographic'!D669</f>
        <v>0</v>
      </c>
      <c r="T669" s="33">
        <f>'Initial Info Client Demographic'!E669</f>
        <v>0</v>
      </c>
      <c r="U669" s="34">
        <f>'Initial Info Client Demographic'!F669</f>
        <v>0</v>
      </c>
      <c r="V669" s="35">
        <f>'Initial Info Client Demographic'!G669</f>
        <v>0</v>
      </c>
      <c r="W669" s="33">
        <f>'Initial Info Client Demographic'!H669</f>
        <v>0</v>
      </c>
      <c r="X669" s="34">
        <f>'Initial Info Client Demographic'!I669</f>
        <v>0</v>
      </c>
      <c r="Y669" s="35">
        <f>'Initial Info Client Demographic'!E669</f>
        <v>0</v>
      </c>
      <c r="Z669" s="35">
        <f>'Initial Info Client Demographic'!F669</f>
        <v>0</v>
      </c>
      <c r="AA669" s="35">
        <f>'Initial Info Client Demographic'!G669</f>
        <v>0</v>
      </c>
      <c r="AB669" s="35">
        <f>'Initial Info Client Demographic'!H669</f>
        <v>0</v>
      </c>
      <c r="AC669" s="35">
        <f>'Initial Info Client Demographic'!I669</f>
        <v>0</v>
      </c>
      <c r="AD669" s="35">
        <f>'Initial Info Client Demographic'!J669</f>
        <v>0</v>
      </c>
    </row>
    <row r="670" spans="1:30" ht="49.5" customHeight="1">
      <c r="A670" s="29">
        <f t="shared" si="7"/>
        <v>657</v>
      </c>
      <c r="B670" s="82">
        <f>'Initial Info Client Demographic'!B670</f>
        <v>0</v>
      </c>
      <c r="C670" s="83">
        <f>'Initial Info Client Demographic'!C670</f>
        <v>0</v>
      </c>
      <c r="D670" s="84"/>
      <c r="E670" s="85"/>
      <c r="F670" s="86"/>
      <c r="G670" s="87"/>
      <c r="H670" s="88"/>
      <c r="I670" s="89"/>
      <c r="J670" s="90"/>
      <c r="K670" s="91"/>
      <c r="L670" s="92"/>
      <c r="M670" s="93">
        <f t="shared" si="8"/>
        <v>0</v>
      </c>
      <c r="N670" s="109"/>
      <c r="O670" s="94">
        <f t="shared" si="9"/>
        <v>0</v>
      </c>
      <c r="P670" s="95"/>
      <c r="R670" s="96">
        <f>'Initial Info Client Demographic'!D670</f>
        <v>0</v>
      </c>
      <c r="T670" s="33">
        <f>'Initial Info Client Demographic'!E670</f>
        <v>0</v>
      </c>
      <c r="U670" s="34">
        <f>'Initial Info Client Demographic'!F670</f>
        <v>0</v>
      </c>
      <c r="V670" s="35">
        <f>'Initial Info Client Demographic'!G670</f>
        <v>0</v>
      </c>
      <c r="W670" s="33">
        <f>'Initial Info Client Demographic'!H670</f>
        <v>0</v>
      </c>
      <c r="X670" s="34">
        <f>'Initial Info Client Demographic'!I670</f>
        <v>0</v>
      </c>
      <c r="Y670" s="35">
        <f>'Initial Info Client Demographic'!E670</f>
        <v>0</v>
      </c>
      <c r="Z670" s="35">
        <f>'Initial Info Client Demographic'!F670</f>
        <v>0</v>
      </c>
      <c r="AA670" s="35">
        <f>'Initial Info Client Demographic'!G670</f>
        <v>0</v>
      </c>
      <c r="AB670" s="35">
        <f>'Initial Info Client Demographic'!H670</f>
        <v>0</v>
      </c>
      <c r="AC670" s="35">
        <f>'Initial Info Client Demographic'!I670</f>
        <v>0</v>
      </c>
      <c r="AD670" s="35">
        <f>'Initial Info Client Demographic'!J670</f>
        <v>0</v>
      </c>
    </row>
    <row r="671" spans="1:30" ht="49.5" customHeight="1">
      <c r="A671" s="29">
        <f t="shared" si="7"/>
        <v>658</v>
      </c>
      <c r="B671" s="97">
        <f>'Initial Info Client Demographic'!B671</f>
        <v>0</v>
      </c>
      <c r="C671" s="98">
        <f>'Initial Info Client Demographic'!C671</f>
        <v>0</v>
      </c>
      <c r="D671" s="99"/>
      <c r="E671" s="100"/>
      <c r="F671" s="101"/>
      <c r="G671" s="87"/>
      <c r="H671" s="88"/>
      <c r="I671" s="102"/>
      <c r="J671" s="103"/>
      <c r="K671" s="104"/>
      <c r="L671" s="105"/>
      <c r="M671" s="93">
        <f t="shared" si="8"/>
        <v>0</v>
      </c>
      <c r="N671" s="110"/>
      <c r="O671" s="106">
        <f t="shared" si="9"/>
        <v>0</v>
      </c>
      <c r="P671" s="95"/>
      <c r="R671" s="96">
        <f>'Initial Info Client Demographic'!D671</f>
        <v>0</v>
      </c>
      <c r="T671" s="33">
        <f>'Initial Info Client Demographic'!E671</f>
        <v>0</v>
      </c>
      <c r="U671" s="34">
        <f>'Initial Info Client Demographic'!F671</f>
        <v>0</v>
      </c>
      <c r="V671" s="35">
        <f>'Initial Info Client Demographic'!G671</f>
        <v>0</v>
      </c>
      <c r="W671" s="33">
        <f>'Initial Info Client Demographic'!H671</f>
        <v>0</v>
      </c>
      <c r="X671" s="34">
        <f>'Initial Info Client Demographic'!I671</f>
        <v>0</v>
      </c>
      <c r="Y671" s="35">
        <f>'Initial Info Client Demographic'!E671</f>
        <v>0</v>
      </c>
      <c r="Z671" s="35">
        <f>'Initial Info Client Demographic'!F671</f>
        <v>0</v>
      </c>
      <c r="AA671" s="35">
        <f>'Initial Info Client Demographic'!G671</f>
        <v>0</v>
      </c>
      <c r="AB671" s="35">
        <f>'Initial Info Client Demographic'!H671</f>
        <v>0</v>
      </c>
      <c r="AC671" s="35">
        <f>'Initial Info Client Demographic'!I671</f>
        <v>0</v>
      </c>
      <c r="AD671" s="35">
        <f>'Initial Info Client Demographic'!J671</f>
        <v>0</v>
      </c>
    </row>
    <row r="672" spans="1:30" ht="49.5" customHeight="1">
      <c r="A672" s="29">
        <f t="shared" si="7"/>
        <v>659</v>
      </c>
      <c r="B672" s="82">
        <f>'Initial Info Client Demographic'!B672</f>
        <v>0</v>
      </c>
      <c r="C672" s="83">
        <f>'Initial Info Client Demographic'!C672</f>
        <v>0</v>
      </c>
      <c r="D672" s="84"/>
      <c r="E672" s="85"/>
      <c r="F672" s="86"/>
      <c r="G672" s="87"/>
      <c r="H672" s="88"/>
      <c r="I672" s="89"/>
      <c r="J672" s="90"/>
      <c r="K672" s="91"/>
      <c r="L672" s="92"/>
      <c r="M672" s="93">
        <f t="shared" si="8"/>
        <v>0</v>
      </c>
      <c r="N672" s="109"/>
      <c r="O672" s="94">
        <f t="shared" si="9"/>
        <v>0</v>
      </c>
      <c r="P672" s="95"/>
      <c r="R672" s="96">
        <f>'Initial Info Client Demographic'!D672</f>
        <v>0</v>
      </c>
      <c r="T672" s="33">
        <f>'Initial Info Client Demographic'!E672</f>
        <v>0</v>
      </c>
      <c r="U672" s="34">
        <f>'Initial Info Client Demographic'!F672</f>
        <v>0</v>
      </c>
      <c r="V672" s="35">
        <f>'Initial Info Client Demographic'!G672</f>
        <v>0</v>
      </c>
      <c r="W672" s="33">
        <f>'Initial Info Client Demographic'!H672</f>
        <v>0</v>
      </c>
      <c r="X672" s="34">
        <f>'Initial Info Client Demographic'!I672</f>
        <v>0</v>
      </c>
      <c r="Y672" s="35">
        <f>'Initial Info Client Demographic'!E672</f>
        <v>0</v>
      </c>
      <c r="Z672" s="35">
        <f>'Initial Info Client Demographic'!F672</f>
        <v>0</v>
      </c>
      <c r="AA672" s="35">
        <f>'Initial Info Client Demographic'!G672</f>
        <v>0</v>
      </c>
      <c r="AB672" s="35">
        <f>'Initial Info Client Demographic'!H672</f>
        <v>0</v>
      </c>
      <c r="AC672" s="35">
        <f>'Initial Info Client Demographic'!I672</f>
        <v>0</v>
      </c>
      <c r="AD672" s="35">
        <f>'Initial Info Client Demographic'!J672</f>
        <v>0</v>
      </c>
    </row>
    <row r="673" spans="1:30" ht="49.5" customHeight="1">
      <c r="A673" s="29">
        <f t="shared" si="7"/>
        <v>660</v>
      </c>
      <c r="B673" s="97">
        <f>'Initial Info Client Demographic'!B673</f>
        <v>0</v>
      </c>
      <c r="C673" s="98">
        <f>'Initial Info Client Demographic'!C673</f>
        <v>0</v>
      </c>
      <c r="D673" s="99"/>
      <c r="E673" s="100"/>
      <c r="F673" s="101"/>
      <c r="G673" s="87"/>
      <c r="H673" s="88"/>
      <c r="I673" s="102"/>
      <c r="J673" s="103"/>
      <c r="K673" s="104"/>
      <c r="L673" s="105"/>
      <c r="M673" s="93">
        <f t="shared" si="8"/>
        <v>0</v>
      </c>
      <c r="N673" s="110"/>
      <c r="O673" s="106">
        <f t="shared" si="9"/>
        <v>0</v>
      </c>
      <c r="P673" s="95"/>
      <c r="R673" s="96">
        <f>'Initial Info Client Demographic'!D673</f>
        <v>0</v>
      </c>
      <c r="T673" s="33">
        <f>'Initial Info Client Demographic'!E673</f>
        <v>0</v>
      </c>
      <c r="U673" s="34">
        <f>'Initial Info Client Demographic'!F673</f>
        <v>0</v>
      </c>
      <c r="V673" s="35">
        <f>'Initial Info Client Demographic'!G673</f>
        <v>0</v>
      </c>
      <c r="W673" s="33">
        <f>'Initial Info Client Demographic'!H673</f>
        <v>0</v>
      </c>
      <c r="X673" s="34">
        <f>'Initial Info Client Demographic'!I673</f>
        <v>0</v>
      </c>
      <c r="Y673" s="35">
        <f>'Initial Info Client Demographic'!E673</f>
        <v>0</v>
      </c>
      <c r="Z673" s="35">
        <f>'Initial Info Client Demographic'!F673</f>
        <v>0</v>
      </c>
      <c r="AA673" s="35">
        <f>'Initial Info Client Demographic'!G673</f>
        <v>0</v>
      </c>
      <c r="AB673" s="35">
        <f>'Initial Info Client Demographic'!H673</f>
        <v>0</v>
      </c>
      <c r="AC673" s="35">
        <f>'Initial Info Client Demographic'!I673</f>
        <v>0</v>
      </c>
      <c r="AD673" s="35">
        <f>'Initial Info Client Demographic'!J673</f>
        <v>0</v>
      </c>
    </row>
    <row r="674" spans="1:30" ht="49.5" customHeight="1">
      <c r="A674" s="29">
        <f t="shared" si="7"/>
        <v>661</v>
      </c>
      <c r="B674" s="82">
        <f>'Initial Info Client Demographic'!B674</f>
        <v>0</v>
      </c>
      <c r="C674" s="83">
        <f>'Initial Info Client Demographic'!C674</f>
        <v>0</v>
      </c>
      <c r="D674" s="84"/>
      <c r="E674" s="85"/>
      <c r="F674" s="86"/>
      <c r="G674" s="87"/>
      <c r="H674" s="88"/>
      <c r="I674" s="89"/>
      <c r="J674" s="90"/>
      <c r="K674" s="91"/>
      <c r="L674" s="92"/>
      <c r="M674" s="93">
        <f t="shared" si="8"/>
        <v>0</v>
      </c>
      <c r="N674" s="109"/>
      <c r="O674" s="94">
        <f t="shared" si="9"/>
        <v>0</v>
      </c>
      <c r="P674" s="95"/>
      <c r="R674" s="96">
        <f>'Initial Info Client Demographic'!D674</f>
        <v>0</v>
      </c>
      <c r="T674" s="33">
        <f>'Initial Info Client Demographic'!E674</f>
        <v>0</v>
      </c>
      <c r="U674" s="34">
        <f>'Initial Info Client Demographic'!F674</f>
        <v>0</v>
      </c>
      <c r="V674" s="35">
        <f>'Initial Info Client Demographic'!G674</f>
        <v>0</v>
      </c>
      <c r="W674" s="33">
        <f>'Initial Info Client Demographic'!H674</f>
        <v>0</v>
      </c>
      <c r="X674" s="34">
        <f>'Initial Info Client Demographic'!I674</f>
        <v>0</v>
      </c>
      <c r="Y674" s="35">
        <f>'Initial Info Client Demographic'!E674</f>
        <v>0</v>
      </c>
      <c r="Z674" s="35">
        <f>'Initial Info Client Demographic'!F674</f>
        <v>0</v>
      </c>
      <c r="AA674" s="35">
        <f>'Initial Info Client Demographic'!G674</f>
        <v>0</v>
      </c>
      <c r="AB674" s="35">
        <f>'Initial Info Client Demographic'!H674</f>
        <v>0</v>
      </c>
      <c r="AC674" s="35">
        <f>'Initial Info Client Demographic'!I674</f>
        <v>0</v>
      </c>
      <c r="AD674" s="35">
        <f>'Initial Info Client Demographic'!J674</f>
        <v>0</v>
      </c>
    </row>
    <row r="675" spans="1:30" ht="49.5" customHeight="1">
      <c r="A675" s="29">
        <f t="shared" si="7"/>
        <v>662</v>
      </c>
      <c r="B675" s="97">
        <f>'Initial Info Client Demographic'!B675</f>
        <v>0</v>
      </c>
      <c r="C675" s="98">
        <f>'Initial Info Client Demographic'!C675</f>
        <v>0</v>
      </c>
      <c r="D675" s="99"/>
      <c r="E675" s="100"/>
      <c r="F675" s="101"/>
      <c r="G675" s="87"/>
      <c r="H675" s="88"/>
      <c r="I675" s="102"/>
      <c r="J675" s="103"/>
      <c r="K675" s="104"/>
      <c r="L675" s="105"/>
      <c r="M675" s="93">
        <f t="shared" si="8"/>
        <v>0</v>
      </c>
      <c r="N675" s="110"/>
      <c r="O675" s="106">
        <f t="shared" si="9"/>
        <v>0</v>
      </c>
      <c r="P675" s="95"/>
      <c r="R675" s="96">
        <f>'Initial Info Client Demographic'!D675</f>
        <v>0</v>
      </c>
      <c r="T675" s="33">
        <f>'Initial Info Client Demographic'!E675</f>
        <v>0</v>
      </c>
      <c r="U675" s="34">
        <f>'Initial Info Client Demographic'!F675</f>
        <v>0</v>
      </c>
      <c r="V675" s="35">
        <f>'Initial Info Client Demographic'!G675</f>
        <v>0</v>
      </c>
      <c r="W675" s="33">
        <f>'Initial Info Client Demographic'!H675</f>
        <v>0</v>
      </c>
      <c r="X675" s="34">
        <f>'Initial Info Client Demographic'!I675</f>
        <v>0</v>
      </c>
      <c r="Y675" s="35">
        <f>'Initial Info Client Demographic'!E675</f>
        <v>0</v>
      </c>
      <c r="Z675" s="35">
        <f>'Initial Info Client Demographic'!F675</f>
        <v>0</v>
      </c>
      <c r="AA675" s="35">
        <f>'Initial Info Client Demographic'!G675</f>
        <v>0</v>
      </c>
      <c r="AB675" s="35">
        <f>'Initial Info Client Demographic'!H675</f>
        <v>0</v>
      </c>
      <c r="AC675" s="35">
        <f>'Initial Info Client Demographic'!I675</f>
        <v>0</v>
      </c>
      <c r="AD675" s="35">
        <f>'Initial Info Client Demographic'!J675</f>
        <v>0</v>
      </c>
    </row>
    <row r="676" spans="1:30" ht="49.5" customHeight="1">
      <c r="A676" s="29">
        <f t="shared" si="7"/>
        <v>663</v>
      </c>
      <c r="B676" s="82">
        <f>'Initial Info Client Demographic'!B676</f>
        <v>0</v>
      </c>
      <c r="C676" s="83">
        <f>'Initial Info Client Demographic'!C676</f>
        <v>0</v>
      </c>
      <c r="D676" s="84"/>
      <c r="E676" s="85"/>
      <c r="F676" s="86"/>
      <c r="G676" s="87"/>
      <c r="H676" s="88"/>
      <c r="I676" s="89"/>
      <c r="J676" s="90"/>
      <c r="K676" s="91"/>
      <c r="L676" s="92"/>
      <c r="M676" s="93">
        <f t="shared" si="8"/>
        <v>0</v>
      </c>
      <c r="N676" s="109"/>
      <c r="O676" s="94">
        <f t="shared" si="9"/>
        <v>0</v>
      </c>
      <c r="P676" s="95"/>
      <c r="R676" s="96">
        <f>'Initial Info Client Demographic'!D676</f>
        <v>0</v>
      </c>
      <c r="T676" s="33">
        <f>'Initial Info Client Demographic'!E676</f>
        <v>0</v>
      </c>
      <c r="U676" s="34">
        <f>'Initial Info Client Demographic'!F676</f>
        <v>0</v>
      </c>
      <c r="V676" s="35">
        <f>'Initial Info Client Demographic'!G676</f>
        <v>0</v>
      </c>
      <c r="W676" s="33">
        <f>'Initial Info Client Demographic'!H676</f>
        <v>0</v>
      </c>
      <c r="X676" s="34">
        <f>'Initial Info Client Demographic'!I676</f>
        <v>0</v>
      </c>
      <c r="Y676" s="35">
        <f>'Initial Info Client Demographic'!E676</f>
        <v>0</v>
      </c>
      <c r="Z676" s="35">
        <f>'Initial Info Client Demographic'!F676</f>
        <v>0</v>
      </c>
      <c r="AA676" s="35">
        <f>'Initial Info Client Demographic'!G676</f>
        <v>0</v>
      </c>
      <c r="AB676" s="35">
        <f>'Initial Info Client Demographic'!H676</f>
        <v>0</v>
      </c>
      <c r="AC676" s="35">
        <f>'Initial Info Client Demographic'!I676</f>
        <v>0</v>
      </c>
      <c r="AD676" s="35">
        <f>'Initial Info Client Demographic'!J676</f>
        <v>0</v>
      </c>
    </row>
    <row r="677" spans="1:30" ht="49.5" customHeight="1">
      <c r="A677" s="29">
        <f t="shared" si="7"/>
        <v>664</v>
      </c>
      <c r="B677" s="97">
        <f>'Initial Info Client Demographic'!B677</f>
        <v>0</v>
      </c>
      <c r="C677" s="98">
        <f>'Initial Info Client Demographic'!C677</f>
        <v>0</v>
      </c>
      <c r="D677" s="99"/>
      <c r="E677" s="100"/>
      <c r="F677" s="101"/>
      <c r="G677" s="87"/>
      <c r="H677" s="88"/>
      <c r="I677" s="102"/>
      <c r="J677" s="103"/>
      <c r="K677" s="104"/>
      <c r="L677" s="105"/>
      <c r="M677" s="93">
        <f t="shared" si="8"/>
        <v>0</v>
      </c>
      <c r="N677" s="110"/>
      <c r="O677" s="106">
        <f t="shared" si="9"/>
        <v>0</v>
      </c>
      <c r="P677" s="95"/>
      <c r="R677" s="96">
        <f>'Initial Info Client Demographic'!D677</f>
        <v>0</v>
      </c>
      <c r="T677" s="33">
        <f>'Initial Info Client Demographic'!E677</f>
        <v>0</v>
      </c>
      <c r="U677" s="34">
        <f>'Initial Info Client Demographic'!F677</f>
        <v>0</v>
      </c>
      <c r="V677" s="35">
        <f>'Initial Info Client Demographic'!G677</f>
        <v>0</v>
      </c>
      <c r="W677" s="33">
        <f>'Initial Info Client Demographic'!H677</f>
        <v>0</v>
      </c>
      <c r="X677" s="34">
        <f>'Initial Info Client Demographic'!I677</f>
        <v>0</v>
      </c>
      <c r="Y677" s="35">
        <f>'Initial Info Client Demographic'!E677</f>
        <v>0</v>
      </c>
      <c r="Z677" s="35">
        <f>'Initial Info Client Demographic'!F677</f>
        <v>0</v>
      </c>
      <c r="AA677" s="35">
        <f>'Initial Info Client Demographic'!G677</f>
        <v>0</v>
      </c>
      <c r="AB677" s="35">
        <f>'Initial Info Client Demographic'!H677</f>
        <v>0</v>
      </c>
      <c r="AC677" s="35">
        <f>'Initial Info Client Demographic'!I677</f>
        <v>0</v>
      </c>
      <c r="AD677" s="35">
        <f>'Initial Info Client Demographic'!J677</f>
        <v>0</v>
      </c>
    </row>
    <row r="678" spans="1:30" ht="49.5" customHeight="1">
      <c r="A678" s="29">
        <f t="shared" si="7"/>
        <v>665</v>
      </c>
      <c r="B678" s="82">
        <f>'Initial Info Client Demographic'!B678</f>
        <v>0</v>
      </c>
      <c r="C678" s="83">
        <f>'Initial Info Client Demographic'!C678</f>
        <v>0</v>
      </c>
      <c r="D678" s="84"/>
      <c r="E678" s="85"/>
      <c r="F678" s="86"/>
      <c r="G678" s="87"/>
      <c r="H678" s="88"/>
      <c r="I678" s="89"/>
      <c r="J678" s="90"/>
      <c r="K678" s="91"/>
      <c r="L678" s="92"/>
      <c r="M678" s="93">
        <f t="shared" si="8"/>
        <v>0</v>
      </c>
      <c r="N678" s="109"/>
      <c r="O678" s="94">
        <f t="shared" si="9"/>
        <v>0</v>
      </c>
      <c r="P678" s="95"/>
      <c r="R678" s="96">
        <f>'Initial Info Client Demographic'!D678</f>
        <v>0</v>
      </c>
      <c r="T678" s="33">
        <f>'Initial Info Client Demographic'!E678</f>
        <v>0</v>
      </c>
      <c r="U678" s="34">
        <f>'Initial Info Client Demographic'!F678</f>
        <v>0</v>
      </c>
      <c r="V678" s="35">
        <f>'Initial Info Client Demographic'!G678</f>
        <v>0</v>
      </c>
      <c r="W678" s="33">
        <f>'Initial Info Client Demographic'!H678</f>
        <v>0</v>
      </c>
      <c r="X678" s="34">
        <f>'Initial Info Client Demographic'!I678</f>
        <v>0</v>
      </c>
      <c r="Y678" s="35">
        <f>'Initial Info Client Demographic'!E678</f>
        <v>0</v>
      </c>
      <c r="Z678" s="35">
        <f>'Initial Info Client Demographic'!F678</f>
        <v>0</v>
      </c>
      <c r="AA678" s="35">
        <f>'Initial Info Client Demographic'!G678</f>
        <v>0</v>
      </c>
      <c r="AB678" s="35">
        <f>'Initial Info Client Demographic'!H678</f>
        <v>0</v>
      </c>
      <c r="AC678" s="35">
        <f>'Initial Info Client Demographic'!I678</f>
        <v>0</v>
      </c>
      <c r="AD678" s="35">
        <f>'Initial Info Client Demographic'!J678</f>
        <v>0</v>
      </c>
    </row>
    <row r="679" spans="1:30" ht="49.5" customHeight="1">
      <c r="A679" s="29">
        <f t="shared" si="7"/>
        <v>666</v>
      </c>
      <c r="B679" s="97">
        <f>'Initial Info Client Demographic'!B679</f>
        <v>0</v>
      </c>
      <c r="C679" s="98">
        <f>'Initial Info Client Demographic'!C679</f>
        <v>0</v>
      </c>
      <c r="D679" s="99"/>
      <c r="E679" s="100"/>
      <c r="F679" s="101"/>
      <c r="G679" s="87"/>
      <c r="H679" s="88"/>
      <c r="I679" s="102"/>
      <c r="J679" s="103"/>
      <c r="K679" s="104"/>
      <c r="L679" s="105"/>
      <c r="M679" s="93">
        <f t="shared" si="8"/>
        <v>0</v>
      </c>
      <c r="N679" s="110"/>
      <c r="O679" s="106">
        <f t="shared" si="9"/>
        <v>0</v>
      </c>
      <c r="P679" s="95"/>
      <c r="R679" s="96">
        <f>'Initial Info Client Demographic'!D679</f>
        <v>0</v>
      </c>
      <c r="T679" s="33">
        <f>'Initial Info Client Demographic'!E679</f>
        <v>0</v>
      </c>
      <c r="U679" s="34">
        <f>'Initial Info Client Demographic'!F679</f>
        <v>0</v>
      </c>
      <c r="V679" s="35">
        <f>'Initial Info Client Demographic'!G679</f>
        <v>0</v>
      </c>
      <c r="W679" s="33">
        <f>'Initial Info Client Demographic'!H679</f>
        <v>0</v>
      </c>
      <c r="X679" s="34">
        <f>'Initial Info Client Demographic'!I679</f>
        <v>0</v>
      </c>
      <c r="Y679" s="35">
        <f>'Initial Info Client Demographic'!E679</f>
        <v>0</v>
      </c>
      <c r="Z679" s="35">
        <f>'Initial Info Client Demographic'!F679</f>
        <v>0</v>
      </c>
      <c r="AA679" s="35">
        <f>'Initial Info Client Demographic'!G679</f>
        <v>0</v>
      </c>
      <c r="AB679" s="35">
        <f>'Initial Info Client Demographic'!H679</f>
        <v>0</v>
      </c>
      <c r="AC679" s="35">
        <f>'Initial Info Client Demographic'!I679</f>
        <v>0</v>
      </c>
      <c r="AD679" s="35">
        <f>'Initial Info Client Demographic'!J679</f>
        <v>0</v>
      </c>
    </row>
    <row r="680" spans="1:30" ht="49.5" customHeight="1">
      <c r="A680" s="29">
        <f t="shared" si="7"/>
        <v>667</v>
      </c>
      <c r="B680" s="82">
        <f>'Initial Info Client Demographic'!B680</f>
        <v>0</v>
      </c>
      <c r="C680" s="83">
        <f>'Initial Info Client Demographic'!C680</f>
        <v>0</v>
      </c>
      <c r="D680" s="84"/>
      <c r="E680" s="85"/>
      <c r="F680" s="86"/>
      <c r="G680" s="87"/>
      <c r="H680" s="88"/>
      <c r="I680" s="89"/>
      <c r="J680" s="90"/>
      <c r="K680" s="91"/>
      <c r="L680" s="92"/>
      <c r="M680" s="93">
        <f t="shared" si="8"/>
        <v>0</v>
      </c>
      <c r="N680" s="109"/>
      <c r="O680" s="94">
        <f t="shared" si="9"/>
        <v>0</v>
      </c>
      <c r="P680" s="95"/>
      <c r="R680" s="96">
        <f>'Initial Info Client Demographic'!D680</f>
        <v>0</v>
      </c>
      <c r="T680" s="33">
        <f>'Initial Info Client Demographic'!E680</f>
        <v>0</v>
      </c>
      <c r="U680" s="34">
        <f>'Initial Info Client Demographic'!F680</f>
        <v>0</v>
      </c>
      <c r="V680" s="35">
        <f>'Initial Info Client Demographic'!G680</f>
        <v>0</v>
      </c>
      <c r="W680" s="33">
        <f>'Initial Info Client Demographic'!H680</f>
        <v>0</v>
      </c>
      <c r="X680" s="34">
        <f>'Initial Info Client Demographic'!I680</f>
        <v>0</v>
      </c>
      <c r="Y680" s="35">
        <f>'Initial Info Client Demographic'!E680</f>
        <v>0</v>
      </c>
      <c r="Z680" s="35">
        <f>'Initial Info Client Demographic'!F680</f>
        <v>0</v>
      </c>
      <c r="AA680" s="35">
        <f>'Initial Info Client Demographic'!G680</f>
        <v>0</v>
      </c>
      <c r="AB680" s="35">
        <f>'Initial Info Client Demographic'!H680</f>
        <v>0</v>
      </c>
      <c r="AC680" s="35">
        <f>'Initial Info Client Demographic'!I680</f>
        <v>0</v>
      </c>
      <c r="AD680" s="35">
        <f>'Initial Info Client Demographic'!J680</f>
        <v>0</v>
      </c>
    </row>
    <row r="681" spans="1:30" ht="49.5" customHeight="1">
      <c r="A681" s="29">
        <f t="shared" si="7"/>
        <v>668</v>
      </c>
      <c r="B681" s="97">
        <f>'Initial Info Client Demographic'!B681</f>
        <v>0</v>
      </c>
      <c r="C681" s="98">
        <f>'Initial Info Client Demographic'!C681</f>
        <v>0</v>
      </c>
      <c r="D681" s="99"/>
      <c r="E681" s="100"/>
      <c r="F681" s="101"/>
      <c r="G681" s="87"/>
      <c r="H681" s="88"/>
      <c r="I681" s="102"/>
      <c r="J681" s="103"/>
      <c r="K681" s="104"/>
      <c r="L681" s="105"/>
      <c r="M681" s="93">
        <f t="shared" si="8"/>
        <v>0</v>
      </c>
      <c r="N681" s="110"/>
      <c r="O681" s="106">
        <f t="shared" si="9"/>
        <v>0</v>
      </c>
      <c r="P681" s="95"/>
      <c r="R681" s="96">
        <f>'Initial Info Client Demographic'!D681</f>
        <v>0</v>
      </c>
      <c r="T681" s="33">
        <f>'Initial Info Client Demographic'!E681</f>
        <v>0</v>
      </c>
      <c r="U681" s="34">
        <f>'Initial Info Client Demographic'!F681</f>
        <v>0</v>
      </c>
      <c r="V681" s="35">
        <f>'Initial Info Client Demographic'!G681</f>
        <v>0</v>
      </c>
      <c r="W681" s="33">
        <f>'Initial Info Client Demographic'!H681</f>
        <v>0</v>
      </c>
      <c r="X681" s="34">
        <f>'Initial Info Client Demographic'!I681</f>
        <v>0</v>
      </c>
      <c r="Y681" s="35">
        <f>'Initial Info Client Demographic'!E681</f>
        <v>0</v>
      </c>
      <c r="Z681" s="35">
        <f>'Initial Info Client Demographic'!F681</f>
        <v>0</v>
      </c>
      <c r="AA681" s="35">
        <f>'Initial Info Client Demographic'!G681</f>
        <v>0</v>
      </c>
      <c r="AB681" s="35">
        <f>'Initial Info Client Demographic'!H681</f>
        <v>0</v>
      </c>
      <c r="AC681" s="35">
        <f>'Initial Info Client Demographic'!I681</f>
        <v>0</v>
      </c>
      <c r="AD681" s="35">
        <f>'Initial Info Client Demographic'!J681</f>
        <v>0</v>
      </c>
    </row>
    <row r="682" spans="1:30" ht="49.5" customHeight="1">
      <c r="A682" s="29">
        <f t="shared" si="7"/>
        <v>669</v>
      </c>
      <c r="B682" s="82">
        <f>'Initial Info Client Demographic'!B682</f>
        <v>0</v>
      </c>
      <c r="C682" s="83">
        <f>'Initial Info Client Demographic'!C682</f>
        <v>0</v>
      </c>
      <c r="D682" s="84"/>
      <c r="E682" s="85"/>
      <c r="F682" s="86"/>
      <c r="G682" s="87"/>
      <c r="H682" s="88"/>
      <c r="I682" s="89"/>
      <c r="J682" s="90"/>
      <c r="K682" s="91"/>
      <c r="L682" s="92"/>
      <c r="M682" s="93">
        <f t="shared" si="8"/>
        <v>0</v>
      </c>
      <c r="N682" s="109"/>
      <c r="O682" s="94">
        <f t="shared" si="9"/>
        <v>0</v>
      </c>
      <c r="P682" s="95"/>
      <c r="R682" s="96">
        <f>'Initial Info Client Demographic'!D682</f>
        <v>0</v>
      </c>
      <c r="T682" s="33">
        <f>'Initial Info Client Demographic'!E682</f>
        <v>0</v>
      </c>
      <c r="U682" s="34">
        <f>'Initial Info Client Demographic'!F682</f>
        <v>0</v>
      </c>
      <c r="V682" s="35">
        <f>'Initial Info Client Demographic'!G682</f>
        <v>0</v>
      </c>
      <c r="W682" s="33">
        <f>'Initial Info Client Demographic'!H682</f>
        <v>0</v>
      </c>
      <c r="X682" s="34">
        <f>'Initial Info Client Demographic'!I682</f>
        <v>0</v>
      </c>
      <c r="Y682" s="35">
        <f>'Initial Info Client Demographic'!E682</f>
        <v>0</v>
      </c>
      <c r="Z682" s="35">
        <f>'Initial Info Client Demographic'!F682</f>
        <v>0</v>
      </c>
      <c r="AA682" s="35">
        <f>'Initial Info Client Demographic'!G682</f>
        <v>0</v>
      </c>
      <c r="AB682" s="35">
        <f>'Initial Info Client Demographic'!H682</f>
        <v>0</v>
      </c>
      <c r="AC682" s="35">
        <f>'Initial Info Client Demographic'!I682</f>
        <v>0</v>
      </c>
      <c r="AD682" s="35">
        <f>'Initial Info Client Demographic'!J682</f>
        <v>0</v>
      </c>
    </row>
    <row r="683" spans="1:30" ht="49.5" customHeight="1">
      <c r="A683" s="29">
        <f t="shared" si="7"/>
        <v>670</v>
      </c>
      <c r="B683" s="97">
        <f>'Initial Info Client Demographic'!B683</f>
        <v>0</v>
      </c>
      <c r="C683" s="98">
        <f>'Initial Info Client Demographic'!C683</f>
        <v>0</v>
      </c>
      <c r="D683" s="99"/>
      <c r="E683" s="100"/>
      <c r="F683" s="101"/>
      <c r="G683" s="87"/>
      <c r="H683" s="88"/>
      <c r="I683" s="102"/>
      <c r="J683" s="103"/>
      <c r="K683" s="104"/>
      <c r="L683" s="105"/>
      <c r="M683" s="93">
        <f t="shared" si="8"/>
        <v>0</v>
      </c>
      <c r="N683" s="110"/>
      <c r="O683" s="106">
        <f t="shared" si="9"/>
        <v>0</v>
      </c>
      <c r="P683" s="95"/>
      <c r="R683" s="96">
        <f>'Initial Info Client Demographic'!D683</f>
        <v>0</v>
      </c>
      <c r="T683" s="33">
        <f>'Initial Info Client Demographic'!E683</f>
        <v>0</v>
      </c>
      <c r="U683" s="34">
        <f>'Initial Info Client Demographic'!F683</f>
        <v>0</v>
      </c>
      <c r="V683" s="35">
        <f>'Initial Info Client Demographic'!G683</f>
        <v>0</v>
      </c>
      <c r="W683" s="33">
        <f>'Initial Info Client Demographic'!H683</f>
        <v>0</v>
      </c>
      <c r="X683" s="34">
        <f>'Initial Info Client Demographic'!I683</f>
        <v>0</v>
      </c>
      <c r="Y683" s="35">
        <f>'Initial Info Client Demographic'!E683</f>
        <v>0</v>
      </c>
      <c r="Z683" s="35">
        <f>'Initial Info Client Demographic'!F683</f>
        <v>0</v>
      </c>
      <c r="AA683" s="35">
        <f>'Initial Info Client Demographic'!G683</f>
        <v>0</v>
      </c>
      <c r="AB683" s="35">
        <f>'Initial Info Client Demographic'!H683</f>
        <v>0</v>
      </c>
      <c r="AC683" s="35">
        <f>'Initial Info Client Demographic'!I683</f>
        <v>0</v>
      </c>
      <c r="AD683" s="35">
        <f>'Initial Info Client Demographic'!J683</f>
        <v>0</v>
      </c>
    </row>
    <row r="684" spans="1:30" ht="49.5" customHeight="1">
      <c r="A684" s="29">
        <f t="shared" si="7"/>
        <v>671</v>
      </c>
      <c r="B684" s="82">
        <f>'Initial Info Client Demographic'!B684</f>
        <v>0</v>
      </c>
      <c r="C684" s="83">
        <f>'Initial Info Client Demographic'!C684</f>
        <v>0</v>
      </c>
      <c r="D684" s="84"/>
      <c r="E684" s="85"/>
      <c r="F684" s="86"/>
      <c r="G684" s="87"/>
      <c r="H684" s="88"/>
      <c r="I684" s="89"/>
      <c r="J684" s="90"/>
      <c r="K684" s="91"/>
      <c r="L684" s="92"/>
      <c r="M684" s="93">
        <f t="shared" si="8"/>
        <v>0</v>
      </c>
      <c r="N684" s="109"/>
      <c r="O684" s="94">
        <f t="shared" si="9"/>
        <v>0</v>
      </c>
      <c r="P684" s="95"/>
      <c r="R684" s="96">
        <f>'Initial Info Client Demographic'!D684</f>
        <v>0</v>
      </c>
      <c r="T684" s="33">
        <f>'Initial Info Client Demographic'!E684</f>
        <v>0</v>
      </c>
      <c r="U684" s="34">
        <f>'Initial Info Client Demographic'!F684</f>
        <v>0</v>
      </c>
      <c r="V684" s="35">
        <f>'Initial Info Client Demographic'!G684</f>
        <v>0</v>
      </c>
      <c r="W684" s="33">
        <f>'Initial Info Client Demographic'!H684</f>
        <v>0</v>
      </c>
      <c r="X684" s="34">
        <f>'Initial Info Client Demographic'!I684</f>
        <v>0</v>
      </c>
      <c r="Y684" s="35">
        <f>'Initial Info Client Demographic'!E684</f>
        <v>0</v>
      </c>
      <c r="Z684" s="35">
        <f>'Initial Info Client Demographic'!F684</f>
        <v>0</v>
      </c>
      <c r="AA684" s="35">
        <f>'Initial Info Client Demographic'!G684</f>
        <v>0</v>
      </c>
      <c r="AB684" s="35">
        <f>'Initial Info Client Demographic'!H684</f>
        <v>0</v>
      </c>
      <c r="AC684" s="35">
        <f>'Initial Info Client Demographic'!I684</f>
        <v>0</v>
      </c>
      <c r="AD684" s="35">
        <f>'Initial Info Client Demographic'!J684</f>
        <v>0</v>
      </c>
    </row>
    <row r="685" spans="1:30" ht="49.5" customHeight="1">
      <c r="A685" s="29">
        <f t="shared" si="7"/>
        <v>672</v>
      </c>
      <c r="B685" s="97">
        <f>'Initial Info Client Demographic'!B685</f>
        <v>0</v>
      </c>
      <c r="C685" s="98">
        <f>'Initial Info Client Demographic'!C685</f>
        <v>0</v>
      </c>
      <c r="D685" s="99"/>
      <c r="E685" s="100"/>
      <c r="F685" s="101"/>
      <c r="G685" s="87"/>
      <c r="H685" s="88"/>
      <c r="I685" s="102"/>
      <c r="J685" s="103"/>
      <c r="K685" s="104"/>
      <c r="L685" s="105"/>
      <c r="M685" s="93">
        <f t="shared" si="8"/>
        <v>0</v>
      </c>
      <c r="N685" s="110"/>
      <c r="O685" s="106">
        <f t="shared" si="9"/>
        <v>0</v>
      </c>
      <c r="P685" s="95"/>
      <c r="R685" s="96">
        <f>'Initial Info Client Demographic'!D685</f>
        <v>0</v>
      </c>
      <c r="T685" s="33">
        <f>'Initial Info Client Demographic'!E685</f>
        <v>0</v>
      </c>
      <c r="U685" s="34">
        <f>'Initial Info Client Demographic'!F685</f>
        <v>0</v>
      </c>
      <c r="V685" s="35">
        <f>'Initial Info Client Demographic'!G685</f>
        <v>0</v>
      </c>
      <c r="W685" s="33">
        <f>'Initial Info Client Demographic'!H685</f>
        <v>0</v>
      </c>
      <c r="X685" s="34">
        <f>'Initial Info Client Demographic'!I685</f>
        <v>0</v>
      </c>
      <c r="Y685" s="35">
        <f>'Initial Info Client Demographic'!E685</f>
        <v>0</v>
      </c>
      <c r="Z685" s="35">
        <f>'Initial Info Client Demographic'!F685</f>
        <v>0</v>
      </c>
      <c r="AA685" s="35">
        <f>'Initial Info Client Demographic'!G685</f>
        <v>0</v>
      </c>
      <c r="AB685" s="35">
        <f>'Initial Info Client Demographic'!H685</f>
        <v>0</v>
      </c>
      <c r="AC685" s="35">
        <f>'Initial Info Client Demographic'!I685</f>
        <v>0</v>
      </c>
      <c r="AD685" s="35">
        <f>'Initial Info Client Demographic'!J685</f>
        <v>0</v>
      </c>
    </row>
    <row r="686" spans="1:30" ht="49.5" customHeight="1">
      <c r="A686" s="29">
        <f t="shared" si="7"/>
        <v>673</v>
      </c>
      <c r="B686" s="82">
        <f>'Initial Info Client Demographic'!B686</f>
        <v>0</v>
      </c>
      <c r="C686" s="83">
        <f>'Initial Info Client Demographic'!C686</f>
        <v>0</v>
      </c>
      <c r="D686" s="84"/>
      <c r="E686" s="85"/>
      <c r="F686" s="86"/>
      <c r="G686" s="87"/>
      <c r="H686" s="88"/>
      <c r="I686" s="89"/>
      <c r="J686" s="90"/>
      <c r="K686" s="91"/>
      <c r="L686" s="92"/>
      <c r="M686" s="93">
        <f t="shared" si="8"/>
        <v>0</v>
      </c>
      <c r="N686" s="109"/>
      <c r="O686" s="94">
        <f t="shared" si="9"/>
        <v>0</v>
      </c>
      <c r="P686" s="95"/>
      <c r="R686" s="96">
        <f>'Initial Info Client Demographic'!D686</f>
        <v>0</v>
      </c>
      <c r="T686" s="33">
        <f>'Initial Info Client Demographic'!E686</f>
        <v>0</v>
      </c>
      <c r="U686" s="34">
        <f>'Initial Info Client Demographic'!F686</f>
        <v>0</v>
      </c>
      <c r="V686" s="35">
        <f>'Initial Info Client Demographic'!G686</f>
        <v>0</v>
      </c>
      <c r="W686" s="33">
        <f>'Initial Info Client Demographic'!H686</f>
        <v>0</v>
      </c>
      <c r="X686" s="34">
        <f>'Initial Info Client Demographic'!I686</f>
        <v>0</v>
      </c>
      <c r="Y686" s="35">
        <f>'Initial Info Client Demographic'!E686</f>
        <v>0</v>
      </c>
      <c r="Z686" s="35">
        <f>'Initial Info Client Demographic'!F686</f>
        <v>0</v>
      </c>
      <c r="AA686" s="35">
        <f>'Initial Info Client Demographic'!G686</f>
        <v>0</v>
      </c>
      <c r="AB686" s="35">
        <f>'Initial Info Client Demographic'!H686</f>
        <v>0</v>
      </c>
      <c r="AC686" s="35">
        <f>'Initial Info Client Demographic'!I686</f>
        <v>0</v>
      </c>
      <c r="AD686" s="35">
        <f>'Initial Info Client Demographic'!J686</f>
        <v>0</v>
      </c>
    </row>
    <row r="687" spans="1:30" ht="49.5" customHeight="1">
      <c r="A687" s="29">
        <f t="shared" si="7"/>
        <v>674</v>
      </c>
      <c r="B687" s="97">
        <f>'Initial Info Client Demographic'!B687</f>
        <v>0</v>
      </c>
      <c r="C687" s="98">
        <f>'Initial Info Client Demographic'!C687</f>
        <v>0</v>
      </c>
      <c r="D687" s="99"/>
      <c r="E687" s="100"/>
      <c r="F687" s="101"/>
      <c r="G687" s="87"/>
      <c r="H687" s="88"/>
      <c r="I687" s="102"/>
      <c r="J687" s="103"/>
      <c r="K687" s="104"/>
      <c r="L687" s="105"/>
      <c r="M687" s="93">
        <f t="shared" si="8"/>
        <v>0</v>
      </c>
      <c r="N687" s="110"/>
      <c r="O687" s="106">
        <f t="shared" si="9"/>
        <v>0</v>
      </c>
      <c r="P687" s="95"/>
      <c r="R687" s="96">
        <f>'Initial Info Client Demographic'!D687</f>
        <v>0</v>
      </c>
      <c r="T687" s="33">
        <f>'Initial Info Client Demographic'!E687</f>
        <v>0</v>
      </c>
      <c r="U687" s="34">
        <f>'Initial Info Client Demographic'!F687</f>
        <v>0</v>
      </c>
      <c r="V687" s="35">
        <f>'Initial Info Client Demographic'!G687</f>
        <v>0</v>
      </c>
      <c r="W687" s="33">
        <f>'Initial Info Client Demographic'!H687</f>
        <v>0</v>
      </c>
      <c r="X687" s="34">
        <f>'Initial Info Client Demographic'!I687</f>
        <v>0</v>
      </c>
      <c r="Y687" s="35">
        <f>'Initial Info Client Demographic'!E687</f>
        <v>0</v>
      </c>
      <c r="Z687" s="35">
        <f>'Initial Info Client Demographic'!F687</f>
        <v>0</v>
      </c>
      <c r="AA687" s="35">
        <f>'Initial Info Client Demographic'!G687</f>
        <v>0</v>
      </c>
      <c r="AB687" s="35">
        <f>'Initial Info Client Demographic'!H687</f>
        <v>0</v>
      </c>
      <c r="AC687" s="35">
        <f>'Initial Info Client Demographic'!I687</f>
        <v>0</v>
      </c>
      <c r="AD687" s="35">
        <f>'Initial Info Client Demographic'!J687</f>
        <v>0</v>
      </c>
    </row>
    <row r="688" spans="1:30" ht="49.5" customHeight="1">
      <c r="A688" s="29">
        <f t="shared" si="7"/>
        <v>675</v>
      </c>
      <c r="B688" s="82">
        <f>'Initial Info Client Demographic'!B688</f>
        <v>0</v>
      </c>
      <c r="C688" s="83">
        <f>'Initial Info Client Demographic'!C688</f>
        <v>0</v>
      </c>
      <c r="D688" s="84"/>
      <c r="E688" s="85"/>
      <c r="F688" s="86"/>
      <c r="G688" s="87"/>
      <c r="H688" s="88"/>
      <c r="I688" s="89"/>
      <c r="J688" s="90"/>
      <c r="K688" s="91"/>
      <c r="L688" s="92"/>
      <c r="M688" s="93">
        <f t="shared" si="8"/>
        <v>0</v>
      </c>
      <c r="N688" s="109"/>
      <c r="O688" s="94">
        <f t="shared" si="9"/>
        <v>0</v>
      </c>
      <c r="P688" s="95"/>
      <c r="R688" s="96">
        <f>'Initial Info Client Demographic'!D688</f>
        <v>0</v>
      </c>
      <c r="T688" s="33">
        <f>'Initial Info Client Demographic'!E688</f>
        <v>0</v>
      </c>
      <c r="U688" s="34">
        <f>'Initial Info Client Demographic'!F688</f>
        <v>0</v>
      </c>
      <c r="V688" s="35">
        <f>'Initial Info Client Demographic'!G688</f>
        <v>0</v>
      </c>
      <c r="W688" s="33">
        <f>'Initial Info Client Demographic'!H688</f>
        <v>0</v>
      </c>
      <c r="X688" s="34">
        <f>'Initial Info Client Demographic'!I688</f>
        <v>0</v>
      </c>
      <c r="Y688" s="35">
        <f>'Initial Info Client Demographic'!E688</f>
        <v>0</v>
      </c>
      <c r="Z688" s="35">
        <f>'Initial Info Client Demographic'!F688</f>
        <v>0</v>
      </c>
      <c r="AA688" s="35">
        <f>'Initial Info Client Demographic'!G688</f>
        <v>0</v>
      </c>
      <c r="AB688" s="35">
        <f>'Initial Info Client Demographic'!H688</f>
        <v>0</v>
      </c>
      <c r="AC688" s="35">
        <f>'Initial Info Client Demographic'!I688</f>
        <v>0</v>
      </c>
      <c r="AD688" s="35">
        <f>'Initial Info Client Demographic'!J688</f>
        <v>0</v>
      </c>
    </row>
    <row r="689" spans="1:30" ht="49.5" customHeight="1">
      <c r="A689" s="29">
        <f t="shared" si="7"/>
        <v>676</v>
      </c>
      <c r="B689" s="97">
        <f>'Initial Info Client Demographic'!B689</f>
        <v>0</v>
      </c>
      <c r="C689" s="98">
        <f>'Initial Info Client Demographic'!C689</f>
        <v>0</v>
      </c>
      <c r="D689" s="99"/>
      <c r="E689" s="100"/>
      <c r="F689" s="101"/>
      <c r="G689" s="87"/>
      <c r="H689" s="88"/>
      <c r="I689" s="102"/>
      <c r="J689" s="103"/>
      <c r="K689" s="104"/>
      <c r="L689" s="105"/>
      <c r="M689" s="93">
        <f t="shared" si="8"/>
        <v>0</v>
      </c>
      <c r="N689" s="110"/>
      <c r="O689" s="106">
        <f t="shared" si="9"/>
        <v>0</v>
      </c>
      <c r="P689" s="95"/>
      <c r="R689" s="96">
        <f>'Initial Info Client Demographic'!D689</f>
        <v>0</v>
      </c>
      <c r="T689" s="33">
        <f>'Initial Info Client Demographic'!E689</f>
        <v>0</v>
      </c>
      <c r="U689" s="34">
        <f>'Initial Info Client Demographic'!F689</f>
        <v>0</v>
      </c>
      <c r="V689" s="35">
        <f>'Initial Info Client Demographic'!G689</f>
        <v>0</v>
      </c>
      <c r="W689" s="33">
        <f>'Initial Info Client Demographic'!H689</f>
        <v>0</v>
      </c>
      <c r="X689" s="34">
        <f>'Initial Info Client Demographic'!I689</f>
        <v>0</v>
      </c>
      <c r="Y689" s="35">
        <f>'Initial Info Client Demographic'!E689</f>
        <v>0</v>
      </c>
      <c r="Z689" s="35">
        <f>'Initial Info Client Demographic'!F689</f>
        <v>0</v>
      </c>
      <c r="AA689" s="35">
        <f>'Initial Info Client Demographic'!G689</f>
        <v>0</v>
      </c>
      <c r="AB689" s="35">
        <f>'Initial Info Client Demographic'!H689</f>
        <v>0</v>
      </c>
      <c r="AC689" s="35">
        <f>'Initial Info Client Demographic'!I689</f>
        <v>0</v>
      </c>
      <c r="AD689" s="35">
        <f>'Initial Info Client Demographic'!J689</f>
        <v>0</v>
      </c>
    </row>
    <row r="690" spans="1:30" ht="49.5" customHeight="1">
      <c r="A690" s="29">
        <f t="shared" si="7"/>
        <v>677</v>
      </c>
      <c r="B690" s="82">
        <f>'Initial Info Client Demographic'!B690</f>
        <v>0</v>
      </c>
      <c r="C690" s="83">
        <f>'Initial Info Client Demographic'!C690</f>
        <v>0</v>
      </c>
      <c r="D690" s="84"/>
      <c r="E690" s="85"/>
      <c r="F690" s="86"/>
      <c r="G690" s="87"/>
      <c r="H690" s="88"/>
      <c r="I690" s="89"/>
      <c r="J690" s="90"/>
      <c r="K690" s="91"/>
      <c r="L690" s="92"/>
      <c r="M690" s="93">
        <f t="shared" si="8"/>
        <v>0</v>
      </c>
      <c r="N690" s="109"/>
      <c r="O690" s="94">
        <f t="shared" si="9"/>
        <v>0</v>
      </c>
      <c r="P690" s="95"/>
      <c r="R690" s="96">
        <f>'Initial Info Client Demographic'!D690</f>
        <v>0</v>
      </c>
      <c r="T690" s="33">
        <f>'Initial Info Client Demographic'!E690</f>
        <v>0</v>
      </c>
      <c r="U690" s="34">
        <f>'Initial Info Client Demographic'!F690</f>
        <v>0</v>
      </c>
      <c r="V690" s="35">
        <f>'Initial Info Client Demographic'!G690</f>
        <v>0</v>
      </c>
      <c r="W690" s="33">
        <f>'Initial Info Client Demographic'!H690</f>
        <v>0</v>
      </c>
      <c r="X690" s="34">
        <f>'Initial Info Client Demographic'!I690</f>
        <v>0</v>
      </c>
      <c r="Y690" s="35">
        <f>'Initial Info Client Demographic'!E690</f>
        <v>0</v>
      </c>
      <c r="Z690" s="35">
        <f>'Initial Info Client Demographic'!F690</f>
        <v>0</v>
      </c>
      <c r="AA690" s="35">
        <f>'Initial Info Client Demographic'!G690</f>
        <v>0</v>
      </c>
      <c r="AB690" s="35">
        <f>'Initial Info Client Demographic'!H690</f>
        <v>0</v>
      </c>
      <c r="AC690" s="35">
        <f>'Initial Info Client Demographic'!I690</f>
        <v>0</v>
      </c>
      <c r="AD690" s="35">
        <f>'Initial Info Client Demographic'!J690</f>
        <v>0</v>
      </c>
    </row>
    <row r="691" spans="1:30" ht="49.5" customHeight="1">
      <c r="A691" s="29">
        <f t="shared" si="7"/>
        <v>678</v>
      </c>
      <c r="B691" s="97">
        <f>'Initial Info Client Demographic'!B691</f>
        <v>0</v>
      </c>
      <c r="C691" s="98">
        <f>'Initial Info Client Demographic'!C691</f>
        <v>0</v>
      </c>
      <c r="D691" s="99"/>
      <c r="E691" s="100"/>
      <c r="F691" s="101"/>
      <c r="G691" s="87"/>
      <c r="H691" s="88"/>
      <c r="I691" s="102"/>
      <c r="J691" s="103"/>
      <c r="K691" s="104"/>
      <c r="L691" s="105"/>
      <c r="M691" s="93">
        <f t="shared" si="8"/>
        <v>0</v>
      </c>
      <c r="N691" s="110"/>
      <c r="O691" s="106">
        <f t="shared" si="9"/>
        <v>0</v>
      </c>
      <c r="P691" s="95"/>
      <c r="R691" s="96">
        <f>'Initial Info Client Demographic'!D691</f>
        <v>0</v>
      </c>
      <c r="T691" s="33">
        <f>'Initial Info Client Demographic'!E691</f>
        <v>0</v>
      </c>
      <c r="U691" s="34">
        <f>'Initial Info Client Demographic'!F691</f>
        <v>0</v>
      </c>
      <c r="V691" s="35">
        <f>'Initial Info Client Demographic'!G691</f>
        <v>0</v>
      </c>
      <c r="W691" s="33">
        <f>'Initial Info Client Demographic'!H691</f>
        <v>0</v>
      </c>
      <c r="X691" s="34">
        <f>'Initial Info Client Demographic'!I691</f>
        <v>0</v>
      </c>
      <c r="Y691" s="35">
        <f>'Initial Info Client Demographic'!E691</f>
        <v>0</v>
      </c>
      <c r="Z691" s="35">
        <f>'Initial Info Client Demographic'!F691</f>
        <v>0</v>
      </c>
      <c r="AA691" s="35">
        <f>'Initial Info Client Demographic'!G691</f>
        <v>0</v>
      </c>
      <c r="AB691" s="35">
        <f>'Initial Info Client Demographic'!H691</f>
        <v>0</v>
      </c>
      <c r="AC691" s="35">
        <f>'Initial Info Client Demographic'!I691</f>
        <v>0</v>
      </c>
      <c r="AD691" s="35">
        <f>'Initial Info Client Demographic'!J691</f>
        <v>0</v>
      </c>
    </row>
    <row r="692" spans="1:30" ht="49.5" customHeight="1">
      <c r="A692" s="29">
        <f t="shared" si="7"/>
        <v>679</v>
      </c>
      <c r="B692" s="82">
        <f>'Initial Info Client Demographic'!B692</f>
        <v>0</v>
      </c>
      <c r="C692" s="83">
        <f>'Initial Info Client Demographic'!C692</f>
        <v>0</v>
      </c>
      <c r="D692" s="84"/>
      <c r="E692" s="85"/>
      <c r="F692" s="86"/>
      <c r="G692" s="87"/>
      <c r="H692" s="88"/>
      <c r="I692" s="89"/>
      <c r="J692" s="90"/>
      <c r="K692" s="91"/>
      <c r="L692" s="92"/>
      <c r="M692" s="93">
        <f t="shared" si="8"/>
        <v>0</v>
      </c>
      <c r="N692" s="109"/>
      <c r="O692" s="94">
        <f t="shared" si="9"/>
        <v>0</v>
      </c>
      <c r="P692" s="95"/>
      <c r="R692" s="96">
        <f>'Initial Info Client Demographic'!D692</f>
        <v>0</v>
      </c>
      <c r="T692" s="33">
        <f>'Initial Info Client Demographic'!E692</f>
        <v>0</v>
      </c>
      <c r="U692" s="34">
        <f>'Initial Info Client Demographic'!F692</f>
        <v>0</v>
      </c>
      <c r="V692" s="35">
        <f>'Initial Info Client Demographic'!G692</f>
        <v>0</v>
      </c>
      <c r="W692" s="33">
        <f>'Initial Info Client Demographic'!H692</f>
        <v>0</v>
      </c>
      <c r="X692" s="34">
        <f>'Initial Info Client Demographic'!I692</f>
        <v>0</v>
      </c>
      <c r="Y692" s="35">
        <f>'Initial Info Client Demographic'!E692</f>
        <v>0</v>
      </c>
      <c r="Z692" s="35">
        <f>'Initial Info Client Demographic'!F692</f>
        <v>0</v>
      </c>
      <c r="AA692" s="35">
        <f>'Initial Info Client Demographic'!G692</f>
        <v>0</v>
      </c>
      <c r="AB692" s="35">
        <f>'Initial Info Client Demographic'!H692</f>
        <v>0</v>
      </c>
      <c r="AC692" s="35">
        <f>'Initial Info Client Demographic'!I692</f>
        <v>0</v>
      </c>
      <c r="AD692" s="35">
        <f>'Initial Info Client Demographic'!J692</f>
        <v>0</v>
      </c>
    </row>
    <row r="693" spans="1:30" ht="49.5" customHeight="1">
      <c r="A693" s="29">
        <f t="shared" si="7"/>
        <v>680</v>
      </c>
      <c r="B693" s="97">
        <f>'Initial Info Client Demographic'!B693</f>
        <v>0</v>
      </c>
      <c r="C693" s="98">
        <f>'Initial Info Client Demographic'!C693</f>
        <v>0</v>
      </c>
      <c r="D693" s="99"/>
      <c r="E693" s="100"/>
      <c r="F693" s="101"/>
      <c r="G693" s="87"/>
      <c r="H693" s="88"/>
      <c r="I693" s="102"/>
      <c r="J693" s="103"/>
      <c r="K693" s="104"/>
      <c r="L693" s="105"/>
      <c r="M693" s="93">
        <f t="shared" si="8"/>
        <v>0</v>
      </c>
      <c r="N693" s="110"/>
      <c r="O693" s="106">
        <f t="shared" si="9"/>
        <v>0</v>
      </c>
      <c r="P693" s="95"/>
      <c r="R693" s="96">
        <f>'Initial Info Client Demographic'!D693</f>
        <v>0</v>
      </c>
      <c r="T693" s="33">
        <f>'Initial Info Client Demographic'!E693</f>
        <v>0</v>
      </c>
      <c r="U693" s="34">
        <f>'Initial Info Client Demographic'!F693</f>
        <v>0</v>
      </c>
      <c r="V693" s="35">
        <f>'Initial Info Client Demographic'!G693</f>
        <v>0</v>
      </c>
      <c r="W693" s="33">
        <f>'Initial Info Client Demographic'!H693</f>
        <v>0</v>
      </c>
      <c r="X693" s="34">
        <f>'Initial Info Client Demographic'!I693</f>
        <v>0</v>
      </c>
      <c r="Y693" s="35">
        <f>'Initial Info Client Demographic'!E693</f>
        <v>0</v>
      </c>
      <c r="Z693" s="35">
        <f>'Initial Info Client Demographic'!F693</f>
        <v>0</v>
      </c>
      <c r="AA693" s="35">
        <f>'Initial Info Client Demographic'!G693</f>
        <v>0</v>
      </c>
      <c r="AB693" s="35">
        <f>'Initial Info Client Demographic'!H693</f>
        <v>0</v>
      </c>
      <c r="AC693" s="35">
        <f>'Initial Info Client Demographic'!I693</f>
        <v>0</v>
      </c>
      <c r="AD693" s="35">
        <f>'Initial Info Client Demographic'!J693</f>
        <v>0</v>
      </c>
    </row>
    <row r="694" spans="1:30" ht="49.5" customHeight="1">
      <c r="A694" s="29">
        <f t="shared" si="7"/>
        <v>681</v>
      </c>
      <c r="B694" s="82">
        <f>'Initial Info Client Demographic'!B694</f>
        <v>0</v>
      </c>
      <c r="C694" s="83">
        <f>'Initial Info Client Demographic'!C694</f>
        <v>0</v>
      </c>
      <c r="D694" s="84"/>
      <c r="E694" s="85"/>
      <c r="F694" s="86"/>
      <c r="G694" s="87"/>
      <c r="H694" s="88"/>
      <c r="I694" s="89"/>
      <c r="J694" s="90"/>
      <c r="K694" s="91"/>
      <c r="L694" s="92"/>
      <c r="M694" s="93">
        <f t="shared" si="8"/>
        <v>0</v>
      </c>
      <c r="N694" s="109"/>
      <c r="O694" s="94">
        <f t="shared" si="9"/>
        <v>0</v>
      </c>
      <c r="P694" s="95"/>
      <c r="R694" s="96">
        <f>'Initial Info Client Demographic'!D694</f>
        <v>0</v>
      </c>
      <c r="T694" s="33">
        <f>'Initial Info Client Demographic'!E694</f>
        <v>0</v>
      </c>
      <c r="U694" s="34">
        <f>'Initial Info Client Demographic'!F694</f>
        <v>0</v>
      </c>
      <c r="V694" s="35">
        <f>'Initial Info Client Demographic'!G694</f>
        <v>0</v>
      </c>
      <c r="W694" s="33">
        <f>'Initial Info Client Demographic'!H694</f>
        <v>0</v>
      </c>
      <c r="X694" s="34">
        <f>'Initial Info Client Demographic'!I694</f>
        <v>0</v>
      </c>
      <c r="Y694" s="35">
        <f>'Initial Info Client Demographic'!E694</f>
        <v>0</v>
      </c>
      <c r="Z694" s="35">
        <f>'Initial Info Client Demographic'!F694</f>
        <v>0</v>
      </c>
      <c r="AA694" s="35">
        <f>'Initial Info Client Demographic'!G694</f>
        <v>0</v>
      </c>
      <c r="AB694" s="35">
        <f>'Initial Info Client Demographic'!H694</f>
        <v>0</v>
      </c>
      <c r="AC694" s="35">
        <f>'Initial Info Client Demographic'!I694</f>
        <v>0</v>
      </c>
      <c r="AD694" s="35">
        <f>'Initial Info Client Demographic'!J694</f>
        <v>0</v>
      </c>
    </row>
    <row r="695" spans="1:30" ht="49.5" customHeight="1">
      <c r="A695" s="29">
        <f t="shared" si="7"/>
        <v>682</v>
      </c>
      <c r="B695" s="97">
        <f>'Initial Info Client Demographic'!B695</f>
        <v>0</v>
      </c>
      <c r="C695" s="98">
        <f>'Initial Info Client Demographic'!C695</f>
        <v>0</v>
      </c>
      <c r="D695" s="99"/>
      <c r="E695" s="100"/>
      <c r="F695" s="101"/>
      <c r="G695" s="87"/>
      <c r="H695" s="88"/>
      <c r="I695" s="102"/>
      <c r="J695" s="103"/>
      <c r="K695" s="104"/>
      <c r="L695" s="105"/>
      <c r="M695" s="93">
        <f t="shared" si="8"/>
        <v>0</v>
      </c>
      <c r="N695" s="110"/>
      <c r="O695" s="106">
        <f t="shared" si="9"/>
        <v>0</v>
      </c>
      <c r="P695" s="95"/>
      <c r="R695" s="96">
        <f>'Initial Info Client Demographic'!D695</f>
        <v>0</v>
      </c>
      <c r="T695" s="33">
        <f>'Initial Info Client Demographic'!E695</f>
        <v>0</v>
      </c>
      <c r="U695" s="34">
        <f>'Initial Info Client Demographic'!F695</f>
        <v>0</v>
      </c>
      <c r="V695" s="35">
        <f>'Initial Info Client Demographic'!G695</f>
        <v>0</v>
      </c>
      <c r="W695" s="33">
        <f>'Initial Info Client Demographic'!H695</f>
        <v>0</v>
      </c>
      <c r="X695" s="34">
        <f>'Initial Info Client Demographic'!I695</f>
        <v>0</v>
      </c>
      <c r="Y695" s="35">
        <f>'Initial Info Client Demographic'!E695</f>
        <v>0</v>
      </c>
      <c r="Z695" s="35">
        <f>'Initial Info Client Demographic'!F695</f>
        <v>0</v>
      </c>
      <c r="AA695" s="35">
        <f>'Initial Info Client Demographic'!G695</f>
        <v>0</v>
      </c>
      <c r="AB695" s="35">
        <f>'Initial Info Client Demographic'!H695</f>
        <v>0</v>
      </c>
      <c r="AC695" s="35">
        <f>'Initial Info Client Demographic'!I695</f>
        <v>0</v>
      </c>
      <c r="AD695" s="35">
        <f>'Initial Info Client Demographic'!J695</f>
        <v>0</v>
      </c>
    </row>
    <row r="696" spans="1:30" ht="49.5" customHeight="1">
      <c r="A696" s="29">
        <f t="shared" si="7"/>
        <v>683</v>
      </c>
      <c r="B696" s="82">
        <f>'Initial Info Client Demographic'!B696</f>
        <v>0</v>
      </c>
      <c r="C696" s="83">
        <f>'Initial Info Client Demographic'!C696</f>
        <v>0</v>
      </c>
      <c r="D696" s="84"/>
      <c r="E696" s="85"/>
      <c r="F696" s="86"/>
      <c r="G696" s="87"/>
      <c r="H696" s="88"/>
      <c r="I696" s="89"/>
      <c r="J696" s="90"/>
      <c r="K696" s="91"/>
      <c r="L696" s="92"/>
      <c r="M696" s="93">
        <f t="shared" si="8"/>
        <v>0</v>
      </c>
      <c r="N696" s="109"/>
      <c r="O696" s="94">
        <f t="shared" si="9"/>
        <v>0</v>
      </c>
      <c r="P696" s="95"/>
      <c r="R696" s="96">
        <f>'Initial Info Client Demographic'!D696</f>
        <v>0</v>
      </c>
      <c r="T696" s="33">
        <f>'Initial Info Client Demographic'!E696</f>
        <v>0</v>
      </c>
      <c r="U696" s="34">
        <f>'Initial Info Client Demographic'!F696</f>
        <v>0</v>
      </c>
      <c r="V696" s="35">
        <f>'Initial Info Client Demographic'!G696</f>
        <v>0</v>
      </c>
      <c r="W696" s="33">
        <f>'Initial Info Client Demographic'!H696</f>
        <v>0</v>
      </c>
      <c r="X696" s="34">
        <f>'Initial Info Client Demographic'!I696</f>
        <v>0</v>
      </c>
      <c r="Y696" s="35">
        <f>'Initial Info Client Demographic'!E696</f>
        <v>0</v>
      </c>
      <c r="Z696" s="35">
        <f>'Initial Info Client Demographic'!F696</f>
        <v>0</v>
      </c>
      <c r="AA696" s="35">
        <f>'Initial Info Client Demographic'!G696</f>
        <v>0</v>
      </c>
      <c r="AB696" s="35">
        <f>'Initial Info Client Demographic'!H696</f>
        <v>0</v>
      </c>
      <c r="AC696" s="35">
        <f>'Initial Info Client Demographic'!I696</f>
        <v>0</v>
      </c>
      <c r="AD696" s="35">
        <f>'Initial Info Client Demographic'!J696</f>
        <v>0</v>
      </c>
    </row>
    <row r="697" spans="1:30" ht="49.5" customHeight="1">
      <c r="A697" s="29">
        <f t="shared" si="7"/>
        <v>684</v>
      </c>
      <c r="B697" s="97">
        <f>'Initial Info Client Demographic'!B697</f>
        <v>0</v>
      </c>
      <c r="C697" s="98">
        <f>'Initial Info Client Demographic'!C697</f>
        <v>0</v>
      </c>
      <c r="D697" s="99"/>
      <c r="E697" s="100"/>
      <c r="F697" s="101"/>
      <c r="G697" s="87"/>
      <c r="H697" s="88"/>
      <c r="I697" s="102"/>
      <c r="J697" s="103"/>
      <c r="K697" s="104"/>
      <c r="L697" s="105"/>
      <c r="M697" s="93">
        <f t="shared" si="8"/>
        <v>0</v>
      </c>
      <c r="N697" s="110"/>
      <c r="O697" s="106">
        <f t="shared" si="9"/>
        <v>0</v>
      </c>
      <c r="P697" s="95"/>
      <c r="R697" s="96">
        <f>'Initial Info Client Demographic'!D697</f>
        <v>0</v>
      </c>
      <c r="T697" s="33">
        <f>'Initial Info Client Demographic'!E697</f>
        <v>0</v>
      </c>
      <c r="U697" s="34">
        <f>'Initial Info Client Demographic'!F697</f>
        <v>0</v>
      </c>
      <c r="V697" s="35">
        <f>'Initial Info Client Demographic'!G697</f>
        <v>0</v>
      </c>
      <c r="W697" s="33">
        <f>'Initial Info Client Demographic'!H697</f>
        <v>0</v>
      </c>
      <c r="X697" s="34">
        <f>'Initial Info Client Demographic'!I697</f>
        <v>0</v>
      </c>
      <c r="Y697" s="35">
        <f>'Initial Info Client Demographic'!E697</f>
        <v>0</v>
      </c>
      <c r="Z697" s="35">
        <f>'Initial Info Client Demographic'!F697</f>
        <v>0</v>
      </c>
      <c r="AA697" s="35">
        <f>'Initial Info Client Demographic'!G697</f>
        <v>0</v>
      </c>
      <c r="AB697" s="35">
        <f>'Initial Info Client Demographic'!H697</f>
        <v>0</v>
      </c>
      <c r="AC697" s="35">
        <f>'Initial Info Client Demographic'!I697</f>
        <v>0</v>
      </c>
      <c r="AD697" s="35">
        <f>'Initial Info Client Demographic'!J697</f>
        <v>0</v>
      </c>
    </row>
    <row r="698" spans="1:30" ht="49.5" customHeight="1">
      <c r="A698" s="29">
        <f t="shared" si="7"/>
        <v>685</v>
      </c>
      <c r="B698" s="82">
        <f>'Initial Info Client Demographic'!B698</f>
        <v>0</v>
      </c>
      <c r="C698" s="83">
        <f>'Initial Info Client Demographic'!C698</f>
        <v>0</v>
      </c>
      <c r="D698" s="84"/>
      <c r="E698" s="85"/>
      <c r="F698" s="86"/>
      <c r="G698" s="87"/>
      <c r="H698" s="88"/>
      <c r="I698" s="89"/>
      <c r="J698" s="90"/>
      <c r="K698" s="91"/>
      <c r="L698" s="92"/>
      <c r="M698" s="93">
        <f t="shared" si="8"/>
        <v>0</v>
      </c>
      <c r="N698" s="109"/>
      <c r="O698" s="94">
        <f t="shared" si="9"/>
        <v>0</v>
      </c>
      <c r="P698" s="95"/>
      <c r="R698" s="96">
        <f>'Initial Info Client Demographic'!D698</f>
        <v>0</v>
      </c>
      <c r="T698" s="33">
        <f>'Initial Info Client Demographic'!E698</f>
        <v>0</v>
      </c>
      <c r="U698" s="34">
        <f>'Initial Info Client Demographic'!F698</f>
        <v>0</v>
      </c>
      <c r="V698" s="35">
        <f>'Initial Info Client Demographic'!G698</f>
        <v>0</v>
      </c>
      <c r="W698" s="33">
        <f>'Initial Info Client Demographic'!H698</f>
        <v>0</v>
      </c>
      <c r="X698" s="34">
        <f>'Initial Info Client Demographic'!I698</f>
        <v>0</v>
      </c>
      <c r="Y698" s="35">
        <f>'Initial Info Client Demographic'!E698</f>
        <v>0</v>
      </c>
      <c r="Z698" s="35">
        <f>'Initial Info Client Demographic'!F698</f>
        <v>0</v>
      </c>
      <c r="AA698" s="35">
        <f>'Initial Info Client Demographic'!G698</f>
        <v>0</v>
      </c>
      <c r="AB698" s="35">
        <f>'Initial Info Client Demographic'!H698</f>
        <v>0</v>
      </c>
      <c r="AC698" s="35">
        <f>'Initial Info Client Demographic'!I698</f>
        <v>0</v>
      </c>
      <c r="AD698" s="35">
        <f>'Initial Info Client Demographic'!J698</f>
        <v>0</v>
      </c>
    </row>
    <row r="699" spans="1:30" ht="49.5" customHeight="1">
      <c r="A699" s="29">
        <f t="shared" si="7"/>
        <v>686</v>
      </c>
      <c r="B699" s="97">
        <f>'Initial Info Client Demographic'!B699</f>
        <v>0</v>
      </c>
      <c r="C699" s="98">
        <f>'Initial Info Client Demographic'!C699</f>
        <v>0</v>
      </c>
      <c r="D699" s="99"/>
      <c r="E699" s="100"/>
      <c r="F699" s="101"/>
      <c r="G699" s="87"/>
      <c r="H699" s="88"/>
      <c r="I699" s="102"/>
      <c r="J699" s="103"/>
      <c r="K699" s="104"/>
      <c r="L699" s="105"/>
      <c r="M699" s="93">
        <f t="shared" si="8"/>
        <v>0</v>
      </c>
      <c r="N699" s="110"/>
      <c r="O699" s="106">
        <f t="shared" si="9"/>
        <v>0</v>
      </c>
      <c r="P699" s="95"/>
      <c r="R699" s="96">
        <f>'Initial Info Client Demographic'!D699</f>
        <v>0</v>
      </c>
      <c r="T699" s="33">
        <f>'Initial Info Client Demographic'!E699</f>
        <v>0</v>
      </c>
      <c r="U699" s="34">
        <f>'Initial Info Client Demographic'!F699</f>
        <v>0</v>
      </c>
      <c r="V699" s="35">
        <f>'Initial Info Client Demographic'!G699</f>
        <v>0</v>
      </c>
      <c r="W699" s="33">
        <f>'Initial Info Client Demographic'!H699</f>
        <v>0</v>
      </c>
      <c r="X699" s="34">
        <f>'Initial Info Client Demographic'!I699</f>
        <v>0</v>
      </c>
      <c r="Y699" s="35">
        <f>'Initial Info Client Demographic'!E699</f>
        <v>0</v>
      </c>
      <c r="Z699" s="35">
        <f>'Initial Info Client Demographic'!F699</f>
        <v>0</v>
      </c>
      <c r="AA699" s="35">
        <f>'Initial Info Client Demographic'!G699</f>
        <v>0</v>
      </c>
      <c r="AB699" s="35">
        <f>'Initial Info Client Demographic'!H699</f>
        <v>0</v>
      </c>
      <c r="AC699" s="35">
        <f>'Initial Info Client Demographic'!I699</f>
        <v>0</v>
      </c>
      <c r="AD699" s="35">
        <f>'Initial Info Client Demographic'!J699</f>
        <v>0</v>
      </c>
    </row>
    <row r="700" spans="1:30" ht="49.5" customHeight="1">
      <c r="A700" s="29">
        <f t="shared" si="7"/>
        <v>687</v>
      </c>
      <c r="B700" s="82">
        <f>'Initial Info Client Demographic'!B700</f>
        <v>0</v>
      </c>
      <c r="C700" s="83">
        <f>'Initial Info Client Demographic'!C700</f>
        <v>0</v>
      </c>
      <c r="D700" s="84"/>
      <c r="E700" s="85"/>
      <c r="F700" s="86"/>
      <c r="G700" s="87"/>
      <c r="H700" s="88"/>
      <c r="I700" s="89"/>
      <c r="J700" s="90"/>
      <c r="K700" s="91"/>
      <c r="L700" s="92"/>
      <c r="M700" s="93">
        <f t="shared" si="8"/>
        <v>0</v>
      </c>
      <c r="N700" s="109"/>
      <c r="O700" s="94">
        <f t="shared" si="9"/>
        <v>0</v>
      </c>
      <c r="P700" s="95"/>
      <c r="R700" s="96">
        <f>'Initial Info Client Demographic'!D700</f>
        <v>0</v>
      </c>
      <c r="T700" s="33">
        <f>'Initial Info Client Demographic'!E700</f>
        <v>0</v>
      </c>
      <c r="U700" s="34">
        <f>'Initial Info Client Demographic'!F700</f>
        <v>0</v>
      </c>
      <c r="V700" s="35">
        <f>'Initial Info Client Demographic'!G700</f>
        <v>0</v>
      </c>
      <c r="W700" s="33">
        <f>'Initial Info Client Demographic'!H700</f>
        <v>0</v>
      </c>
      <c r="X700" s="34">
        <f>'Initial Info Client Demographic'!I700</f>
        <v>0</v>
      </c>
      <c r="Y700" s="35">
        <f>'Initial Info Client Demographic'!E700</f>
        <v>0</v>
      </c>
      <c r="Z700" s="35">
        <f>'Initial Info Client Demographic'!F700</f>
        <v>0</v>
      </c>
      <c r="AA700" s="35">
        <f>'Initial Info Client Demographic'!G700</f>
        <v>0</v>
      </c>
      <c r="AB700" s="35">
        <f>'Initial Info Client Demographic'!H700</f>
        <v>0</v>
      </c>
      <c r="AC700" s="35">
        <f>'Initial Info Client Demographic'!I700</f>
        <v>0</v>
      </c>
      <c r="AD700" s="35">
        <f>'Initial Info Client Demographic'!J700</f>
        <v>0</v>
      </c>
    </row>
    <row r="701" spans="1:30" ht="49.5" customHeight="1">
      <c r="A701" s="29">
        <f t="shared" si="7"/>
        <v>688</v>
      </c>
      <c r="B701" s="97">
        <f>'Initial Info Client Demographic'!B701</f>
        <v>0</v>
      </c>
      <c r="C701" s="98">
        <f>'Initial Info Client Demographic'!C701</f>
        <v>0</v>
      </c>
      <c r="D701" s="99"/>
      <c r="E701" s="100"/>
      <c r="F701" s="101"/>
      <c r="G701" s="87"/>
      <c r="H701" s="88"/>
      <c r="I701" s="102"/>
      <c r="J701" s="103"/>
      <c r="K701" s="104"/>
      <c r="L701" s="105"/>
      <c r="M701" s="93">
        <f t="shared" si="8"/>
        <v>0</v>
      </c>
      <c r="N701" s="110"/>
      <c r="O701" s="106">
        <f t="shared" si="9"/>
        <v>0</v>
      </c>
      <c r="P701" s="95"/>
      <c r="R701" s="96">
        <f>'Initial Info Client Demographic'!D701</f>
        <v>0</v>
      </c>
      <c r="T701" s="33">
        <f>'Initial Info Client Demographic'!E701</f>
        <v>0</v>
      </c>
      <c r="U701" s="34">
        <f>'Initial Info Client Demographic'!F701</f>
        <v>0</v>
      </c>
      <c r="V701" s="35">
        <f>'Initial Info Client Demographic'!G701</f>
        <v>0</v>
      </c>
      <c r="W701" s="33">
        <f>'Initial Info Client Demographic'!H701</f>
        <v>0</v>
      </c>
      <c r="X701" s="34">
        <f>'Initial Info Client Demographic'!I701</f>
        <v>0</v>
      </c>
      <c r="Y701" s="35">
        <f>'Initial Info Client Demographic'!E701</f>
        <v>0</v>
      </c>
      <c r="Z701" s="35">
        <f>'Initial Info Client Demographic'!F701</f>
        <v>0</v>
      </c>
      <c r="AA701" s="35">
        <f>'Initial Info Client Demographic'!G701</f>
        <v>0</v>
      </c>
      <c r="AB701" s="35">
        <f>'Initial Info Client Demographic'!H701</f>
        <v>0</v>
      </c>
      <c r="AC701" s="35">
        <f>'Initial Info Client Demographic'!I701</f>
        <v>0</v>
      </c>
      <c r="AD701" s="35">
        <f>'Initial Info Client Demographic'!J701</f>
        <v>0</v>
      </c>
    </row>
    <row r="702" spans="1:30" ht="49.5" customHeight="1">
      <c r="A702" s="29">
        <f t="shared" si="7"/>
        <v>689</v>
      </c>
      <c r="B702" s="82">
        <f>'Initial Info Client Demographic'!B702</f>
        <v>0</v>
      </c>
      <c r="C702" s="83">
        <f>'Initial Info Client Demographic'!C702</f>
        <v>0</v>
      </c>
      <c r="D702" s="84"/>
      <c r="E702" s="85"/>
      <c r="F702" s="86"/>
      <c r="G702" s="87"/>
      <c r="H702" s="88"/>
      <c r="I702" s="89"/>
      <c r="J702" s="90"/>
      <c r="K702" s="91"/>
      <c r="L702" s="92"/>
      <c r="M702" s="93">
        <f t="shared" si="8"/>
        <v>0</v>
      </c>
      <c r="N702" s="109"/>
      <c r="O702" s="94">
        <f t="shared" si="9"/>
        <v>0</v>
      </c>
      <c r="P702" s="95"/>
      <c r="R702" s="96">
        <f>'Initial Info Client Demographic'!D702</f>
        <v>0</v>
      </c>
      <c r="T702" s="33">
        <f>'Initial Info Client Demographic'!E702</f>
        <v>0</v>
      </c>
      <c r="U702" s="34">
        <f>'Initial Info Client Demographic'!F702</f>
        <v>0</v>
      </c>
      <c r="V702" s="35">
        <f>'Initial Info Client Demographic'!G702</f>
        <v>0</v>
      </c>
      <c r="W702" s="33">
        <f>'Initial Info Client Demographic'!H702</f>
        <v>0</v>
      </c>
      <c r="X702" s="34">
        <f>'Initial Info Client Demographic'!I702</f>
        <v>0</v>
      </c>
      <c r="Y702" s="35">
        <f>'Initial Info Client Demographic'!E702</f>
        <v>0</v>
      </c>
      <c r="Z702" s="35">
        <f>'Initial Info Client Demographic'!F702</f>
        <v>0</v>
      </c>
      <c r="AA702" s="35">
        <f>'Initial Info Client Demographic'!G702</f>
        <v>0</v>
      </c>
      <c r="AB702" s="35">
        <f>'Initial Info Client Demographic'!H702</f>
        <v>0</v>
      </c>
      <c r="AC702" s="35">
        <f>'Initial Info Client Demographic'!I702</f>
        <v>0</v>
      </c>
      <c r="AD702" s="35">
        <f>'Initial Info Client Demographic'!J702</f>
        <v>0</v>
      </c>
    </row>
    <row r="703" spans="1:30" ht="49.5" customHeight="1">
      <c r="A703" s="29">
        <f t="shared" si="7"/>
        <v>690</v>
      </c>
      <c r="B703" s="97">
        <f>'Initial Info Client Demographic'!B703</f>
        <v>0</v>
      </c>
      <c r="C703" s="98">
        <f>'Initial Info Client Demographic'!C703</f>
        <v>0</v>
      </c>
      <c r="D703" s="99"/>
      <c r="E703" s="100"/>
      <c r="F703" s="101"/>
      <c r="G703" s="87"/>
      <c r="H703" s="88"/>
      <c r="I703" s="102"/>
      <c r="J703" s="103"/>
      <c r="K703" s="104"/>
      <c r="L703" s="105"/>
      <c r="M703" s="93">
        <f t="shared" si="8"/>
        <v>0</v>
      </c>
      <c r="N703" s="110"/>
      <c r="O703" s="106">
        <f t="shared" si="9"/>
        <v>0</v>
      </c>
      <c r="P703" s="95"/>
      <c r="R703" s="96">
        <f>'Initial Info Client Demographic'!D703</f>
        <v>0</v>
      </c>
      <c r="T703" s="33">
        <f>'Initial Info Client Demographic'!E703</f>
        <v>0</v>
      </c>
      <c r="U703" s="34">
        <f>'Initial Info Client Demographic'!F703</f>
        <v>0</v>
      </c>
      <c r="V703" s="35">
        <f>'Initial Info Client Demographic'!G703</f>
        <v>0</v>
      </c>
      <c r="W703" s="33">
        <f>'Initial Info Client Demographic'!H703</f>
        <v>0</v>
      </c>
      <c r="X703" s="34">
        <f>'Initial Info Client Demographic'!I703</f>
        <v>0</v>
      </c>
      <c r="Y703" s="35">
        <f>'Initial Info Client Demographic'!E703</f>
        <v>0</v>
      </c>
      <c r="Z703" s="35">
        <f>'Initial Info Client Demographic'!F703</f>
        <v>0</v>
      </c>
      <c r="AA703" s="35">
        <f>'Initial Info Client Demographic'!G703</f>
        <v>0</v>
      </c>
      <c r="AB703" s="35">
        <f>'Initial Info Client Demographic'!H703</f>
        <v>0</v>
      </c>
      <c r="AC703" s="35">
        <f>'Initial Info Client Demographic'!I703</f>
        <v>0</v>
      </c>
      <c r="AD703" s="35">
        <f>'Initial Info Client Demographic'!J703</f>
        <v>0</v>
      </c>
    </row>
    <row r="704" spans="1:30" ht="49.5" customHeight="1">
      <c r="A704" s="29">
        <f t="shared" si="7"/>
        <v>691</v>
      </c>
      <c r="B704" s="82">
        <f>'Initial Info Client Demographic'!B704</f>
        <v>0</v>
      </c>
      <c r="C704" s="83">
        <f>'Initial Info Client Demographic'!C704</f>
        <v>0</v>
      </c>
      <c r="D704" s="84"/>
      <c r="E704" s="85"/>
      <c r="F704" s="86"/>
      <c r="G704" s="87"/>
      <c r="H704" s="88"/>
      <c r="I704" s="89"/>
      <c r="J704" s="90"/>
      <c r="K704" s="91"/>
      <c r="L704" s="92"/>
      <c r="M704" s="93">
        <f t="shared" si="8"/>
        <v>0</v>
      </c>
      <c r="N704" s="109"/>
      <c r="O704" s="94">
        <f t="shared" si="9"/>
        <v>0</v>
      </c>
      <c r="P704" s="95"/>
      <c r="R704" s="96">
        <f>'Initial Info Client Demographic'!D704</f>
        <v>0</v>
      </c>
      <c r="T704" s="33">
        <f>'Initial Info Client Demographic'!E704</f>
        <v>0</v>
      </c>
      <c r="U704" s="34">
        <f>'Initial Info Client Demographic'!F704</f>
        <v>0</v>
      </c>
      <c r="V704" s="35">
        <f>'Initial Info Client Demographic'!G704</f>
        <v>0</v>
      </c>
      <c r="W704" s="33">
        <f>'Initial Info Client Demographic'!H704</f>
        <v>0</v>
      </c>
      <c r="X704" s="34">
        <f>'Initial Info Client Demographic'!I704</f>
        <v>0</v>
      </c>
      <c r="Y704" s="35">
        <f>'Initial Info Client Demographic'!E704</f>
        <v>0</v>
      </c>
      <c r="Z704" s="35">
        <f>'Initial Info Client Demographic'!F704</f>
        <v>0</v>
      </c>
      <c r="AA704" s="35">
        <f>'Initial Info Client Demographic'!G704</f>
        <v>0</v>
      </c>
      <c r="AB704" s="35">
        <f>'Initial Info Client Demographic'!H704</f>
        <v>0</v>
      </c>
      <c r="AC704" s="35">
        <f>'Initial Info Client Demographic'!I704</f>
        <v>0</v>
      </c>
      <c r="AD704" s="35">
        <f>'Initial Info Client Demographic'!J704</f>
        <v>0</v>
      </c>
    </row>
    <row r="705" spans="1:30" ht="49.5" customHeight="1">
      <c r="A705" s="29">
        <f t="shared" si="7"/>
        <v>692</v>
      </c>
      <c r="B705" s="97">
        <f>'Initial Info Client Demographic'!B705</f>
        <v>0</v>
      </c>
      <c r="C705" s="98">
        <f>'Initial Info Client Demographic'!C705</f>
        <v>0</v>
      </c>
      <c r="D705" s="99"/>
      <c r="E705" s="100"/>
      <c r="F705" s="101"/>
      <c r="G705" s="87"/>
      <c r="H705" s="88"/>
      <c r="I705" s="102"/>
      <c r="J705" s="103"/>
      <c r="K705" s="104"/>
      <c r="L705" s="105"/>
      <c r="M705" s="93">
        <f t="shared" si="8"/>
        <v>0</v>
      </c>
      <c r="N705" s="110"/>
      <c r="O705" s="106">
        <f t="shared" si="9"/>
        <v>0</v>
      </c>
      <c r="P705" s="95"/>
      <c r="R705" s="96">
        <f>'Initial Info Client Demographic'!D705</f>
        <v>0</v>
      </c>
      <c r="T705" s="33">
        <f>'Initial Info Client Demographic'!E705</f>
        <v>0</v>
      </c>
      <c r="U705" s="34">
        <f>'Initial Info Client Demographic'!F705</f>
        <v>0</v>
      </c>
      <c r="V705" s="35">
        <f>'Initial Info Client Demographic'!G705</f>
        <v>0</v>
      </c>
      <c r="W705" s="33">
        <f>'Initial Info Client Demographic'!H705</f>
        <v>0</v>
      </c>
      <c r="X705" s="34">
        <f>'Initial Info Client Demographic'!I705</f>
        <v>0</v>
      </c>
      <c r="Y705" s="35">
        <f>'Initial Info Client Demographic'!E705</f>
        <v>0</v>
      </c>
      <c r="Z705" s="35">
        <f>'Initial Info Client Demographic'!F705</f>
        <v>0</v>
      </c>
      <c r="AA705" s="35">
        <f>'Initial Info Client Demographic'!G705</f>
        <v>0</v>
      </c>
      <c r="AB705" s="35">
        <f>'Initial Info Client Demographic'!H705</f>
        <v>0</v>
      </c>
      <c r="AC705" s="35">
        <f>'Initial Info Client Demographic'!I705</f>
        <v>0</v>
      </c>
      <c r="AD705" s="35">
        <f>'Initial Info Client Demographic'!J705</f>
        <v>0</v>
      </c>
    </row>
    <row r="706" spans="1:30" ht="49.5" customHeight="1">
      <c r="A706" s="29">
        <f t="shared" si="7"/>
        <v>693</v>
      </c>
      <c r="B706" s="82">
        <f>'Initial Info Client Demographic'!B706</f>
        <v>0</v>
      </c>
      <c r="C706" s="83">
        <f>'Initial Info Client Demographic'!C706</f>
        <v>0</v>
      </c>
      <c r="D706" s="84"/>
      <c r="E706" s="85"/>
      <c r="F706" s="86"/>
      <c r="G706" s="87"/>
      <c r="H706" s="88"/>
      <c r="I706" s="89"/>
      <c r="J706" s="90"/>
      <c r="K706" s="91"/>
      <c r="L706" s="92"/>
      <c r="M706" s="93">
        <f t="shared" si="8"/>
        <v>0</v>
      </c>
      <c r="N706" s="109"/>
      <c r="O706" s="94">
        <f t="shared" si="9"/>
        <v>0</v>
      </c>
      <c r="P706" s="95"/>
      <c r="R706" s="96">
        <f>'Initial Info Client Demographic'!D706</f>
        <v>0</v>
      </c>
      <c r="T706" s="33">
        <f>'Initial Info Client Demographic'!E706</f>
        <v>0</v>
      </c>
      <c r="U706" s="34">
        <f>'Initial Info Client Demographic'!F706</f>
        <v>0</v>
      </c>
      <c r="V706" s="35">
        <f>'Initial Info Client Demographic'!G706</f>
        <v>0</v>
      </c>
      <c r="W706" s="33">
        <f>'Initial Info Client Demographic'!H706</f>
        <v>0</v>
      </c>
      <c r="X706" s="34">
        <f>'Initial Info Client Demographic'!I706</f>
        <v>0</v>
      </c>
      <c r="Y706" s="35">
        <f>'Initial Info Client Demographic'!E706</f>
        <v>0</v>
      </c>
      <c r="Z706" s="35">
        <f>'Initial Info Client Demographic'!F706</f>
        <v>0</v>
      </c>
      <c r="AA706" s="35">
        <f>'Initial Info Client Demographic'!G706</f>
        <v>0</v>
      </c>
      <c r="AB706" s="35">
        <f>'Initial Info Client Demographic'!H706</f>
        <v>0</v>
      </c>
      <c r="AC706" s="35">
        <f>'Initial Info Client Demographic'!I706</f>
        <v>0</v>
      </c>
      <c r="AD706" s="35">
        <f>'Initial Info Client Demographic'!J706</f>
        <v>0</v>
      </c>
    </row>
    <row r="707" spans="1:30" ht="49.5" customHeight="1">
      <c r="A707" s="29">
        <f t="shared" si="7"/>
        <v>694</v>
      </c>
      <c r="B707" s="97">
        <f>'Initial Info Client Demographic'!B707</f>
        <v>0</v>
      </c>
      <c r="C707" s="98">
        <f>'Initial Info Client Demographic'!C707</f>
        <v>0</v>
      </c>
      <c r="D707" s="99"/>
      <c r="E707" s="100"/>
      <c r="F707" s="101"/>
      <c r="G707" s="87"/>
      <c r="H707" s="88"/>
      <c r="I707" s="102"/>
      <c r="J707" s="103"/>
      <c r="K707" s="104"/>
      <c r="L707" s="105"/>
      <c r="M707" s="93">
        <f t="shared" si="8"/>
        <v>0</v>
      </c>
      <c r="N707" s="110"/>
      <c r="O707" s="106">
        <f t="shared" si="9"/>
        <v>0</v>
      </c>
      <c r="P707" s="95"/>
      <c r="R707" s="96">
        <f>'Initial Info Client Demographic'!D707</f>
        <v>0</v>
      </c>
      <c r="T707" s="33">
        <f>'Initial Info Client Demographic'!E707</f>
        <v>0</v>
      </c>
      <c r="U707" s="34">
        <f>'Initial Info Client Demographic'!F707</f>
        <v>0</v>
      </c>
      <c r="V707" s="35">
        <f>'Initial Info Client Demographic'!G707</f>
        <v>0</v>
      </c>
      <c r="W707" s="33">
        <f>'Initial Info Client Demographic'!H707</f>
        <v>0</v>
      </c>
      <c r="X707" s="34">
        <f>'Initial Info Client Demographic'!I707</f>
        <v>0</v>
      </c>
      <c r="Y707" s="35">
        <f>'Initial Info Client Demographic'!E707</f>
        <v>0</v>
      </c>
      <c r="Z707" s="35">
        <f>'Initial Info Client Demographic'!F707</f>
        <v>0</v>
      </c>
      <c r="AA707" s="35">
        <f>'Initial Info Client Demographic'!G707</f>
        <v>0</v>
      </c>
      <c r="AB707" s="35">
        <f>'Initial Info Client Demographic'!H707</f>
        <v>0</v>
      </c>
      <c r="AC707" s="35">
        <f>'Initial Info Client Demographic'!I707</f>
        <v>0</v>
      </c>
      <c r="AD707" s="35">
        <f>'Initial Info Client Demographic'!J707</f>
        <v>0</v>
      </c>
    </row>
    <row r="708" spans="1:30" ht="49.5" customHeight="1">
      <c r="A708" s="29">
        <f t="shared" si="7"/>
        <v>695</v>
      </c>
      <c r="B708" s="82">
        <f>'Initial Info Client Demographic'!B708</f>
        <v>0</v>
      </c>
      <c r="C708" s="83">
        <f>'Initial Info Client Demographic'!C708</f>
        <v>0</v>
      </c>
      <c r="D708" s="84"/>
      <c r="E708" s="85"/>
      <c r="F708" s="86"/>
      <c r="G708" s="87"/>
      <c r="H708" s="88"/>
      <c r="I708" s="89"/>
      <c r="J708" s="90"/>
      <c r="K708" s="91"/>
      <c r="L708" s="92"/>
      <c r="M708" s="93">
        <f t="shared" si="8"/>
        <v>0</v>
      </c>
      <c r="N708" s="109"/>
      <c r="O708" s="94">
        <f t="shared" si="9"/>
        <v>0</v>
      </c>
      <c r="P708" s="95"/>
      <c r="R708" s="96">
        <f>'Initial Info Client Demographic'!D708</f>
        <v>0</v>
      </c>
      <c r="T708" s="33">
        <f>'Initial Info Client Demographic'!E708</f>
        <v>0</v>
      </c>
      <c r="U708" s="34">
        <f>'Initial Info Client Demographic'!F708</f>
        <v>0</v>
      </c>
      <c r="V708" s="35">
        <f>'Initial Info Client Demographic'!G708</f>
        <v>0</v>
      </c>
      <c r="W708" s="33">
        <f>'Initial Info Client Demographic'!H708</f>
        <v>0</v>
      </c>
      <c r="X708" s="34">
        <f>'Initial Info Client Demographic'!I708</f>
        <v>0</v>
      </c>
      <c r="Y708" s="35">
        <f>'Initial Info Client Demographic'!E708</f>
        <v>0</v>
      </c>
      <c r="Z708" s="35">
        <f>'Initial Info Client Demographic'!F708</f>
        <v>0</v>
      </c>
      <c r="AA708" s="35">
        <f>'Initial Info Client Demographic'!G708</f>
        <v>0</v>
      </c>
      <c r="AB708" s="35">
        <f>'Initial Info Client Demographic'!H708</f>
        <v>0</v>
      </c>
      <c r="AC708" s="35">
        <f>'Initial Info Client Demographic'!I708</f>
        <v>0</v>
      </c>
      <c r="AD708" s="35">
        <f>'Initial Info Client Demographic'!J708</f>
        <v>0</v>
      </c>
    </row>
    <row r="709" spans="1:30" ht="49.5" customHeight="1">
      <c r="A709" s="29">
        <f t="shared" si="7"/>
        <v>696</v>
      </c>
      <c r="B709" s="97">
        <f>'Initial Info Client Demographic'!B709</f>
        <v>0</v>
      </c>
      <c r="C709" s="98">
        <f>'Initial Info Client Demographic'!C709</f>
        <v>0</v>
      </c>
      <c r="D709" s="99"/>
      <c r="E709" s="100"/>
      <c r="F709" s="101"/>
      <c r="G709" s="87"/>
      <c r="H709" s="88"/>
      <c r="I709" s="102"/>
      <c r="J709" s="103"/>
      <c r="K709" s="104"/>
      <c r="L709" s="105"/>
      <c r="M709" s="93">
        <f t="shared" si="8"/>
        <v>0</v>
      </c>
      <c r="N709" s="110"/>
      <c r="O709" s="106">
        <f t="shared" si="9"/>
        <v>0</v>
      </c>
      <c r="P709" s="95"/>
      <c r="R709" s="96">
        <f>'Initial Info Client Demographic'!D709</f>
        <v>0</v>
      </c>
      <c r="T709" s="33">
        <f>'Initial Info Client Demographic'!E709</f>
        <v>0</v>
      </c>
      <c r="U709" s="34">
        <f>'Initial Info Client Demographic'!F709</f>
        <v>0</v>
      </c>
      <c r="V709" s="35">
        <f>'Initial Info Client Demographic'!G709</f>
        <v>0</v>
      </c>
      <c r="W709" s="33">
        <f>'Initial Info Client Demographic'!H709</f>
        <v>0</v>
      </c>
      <c r="X709" s="34">
        <f>'Initial Info Client Demographic'!I709</f>
        <v>0</v>
      </c>
      <c r="Y709" s="35">
        <f>'Initial Info Client Demographic'!E709</f>
        <v>0</v>
      </c>
      <c r="Z709" s="35">
        <f>'Initial Info Client Demographic'!F709</f>
        <v>0</v>
      </c>
      <c r="AA709" s="35">
        <f>'Initial Info Client Demographic'!G709</f>
        <v>0</v>
      </c>
      <c r="AB709" s="35">
        <f>'Initial Info Client Demographic'!H709</f>
        <v>0</v>
      </c>
      <c r="AC709" s="35">
        <f>'Initial Info Client Demographic'!I709</f>
        <v>0</v>
      </c>
      <c r="AD709" s="35">
        <f>'Initial Info Client Demographic'!J709</f>
        <v>0</v>
      </c>
    </row>
    <row r="710" spans="1:30" ht="49.5" customHeight="1">
      <c r="A710" s="29">
        <f t="shared" si="7"/>
        <v>697</v>
      </c>
      <c r="B710" s="82">
        <f>'Initial Info Client Demographic'!B710</f>
        <v>0</v>
      </c>
      <c r="C710" s="83">
        <f>'Initial Info Client Demographic'!C710</f>
        <v>0</v>
      </c>
      <c r="D710" s="84"/>
      <c r="E710" s="85"/>
      <c r="F710" s="86"/>
      <c r="G710" s="87"/>
      <c r="H710" s="88"/>
      <c r="I710" s="89"/>
      <c r="J710" s="90"/>
      <c r="K710" s="91"/>
      <c r="L710" s="92"/>
      <c r="M710" s="93">
        <f t="shared" si="8"/>
        <v>0</v>
      </c>
      <c r="N710" s="109"/>
      <c r="O710" s="94">
        <f t="shared" si="9"/>
        <v>0</v>
      </c>
      <c r="P710" s="95"/>
      <c r="R710" s="96">
        <f>'Initial Info Client Demographic'!D710</f>
        <v>0</v>
      </c>
      <c r="T710" s="33">
        <f>'Initial Info Client Demographic'!E710</f>
        <v>0</v>
      </c>
      <c r="U710" s="34">
        <f>'Initial Info Client Demographic'!F710</f>
        <v>0</v>
      </c>
      <c r="V710" s="35">
        <f>'Initial Info Client Demographic'!G710</f>
        <v>0</v>
      </c>
      <c r="W710" s="33">
        <f>'Initial Info Client Demographic'!H710</f>
        <v>0</v>
      </c>
      <c r="X710" s="34">
        <f>'Initial Info Client Demographic'!I710</f>
        <v>0</v>
      </c>
      <c r="Y710" s="35">
        <f>'Initial Info Client Demographic'!E710</f>
        <v>0</v>
      </c>
      <c r="Z710" s="35">
        <f>'Initial Info Client Demographic'!F710</f>
        <v>0</v>
      </c>
      <c r="AA710" s="35">
        <f>'Initial Info Client Demographic'!G710</f>
        <v>0</v>
      </c>
      <c r="AB710" s="35">
        <f>'Initial Info Client Demographic'!H710</f>
        <v>0</v>
      </c>
      <c r="AC710" s="35">
        <f>'Initial Info Client Demographic'!I710</f>
        <v>0</v>
      </c>
      <c r="AD710" s="35">
        <f>'Initial Info Client Demographic'!J710</f>
        <v>0</v>
      </c>
    </row>
    <row r="711" spans="1:30" ht="49.5" customHeight="1">
      <c r="A711" s="29">
        <f t="shared" si="7"/>
        <v>698</v>
      </c>
      <c r="B711" s="97">
        <f>'Initial Info Client Demographic'!B711</f>
        <v>0</v>
      </c>
      <c r="C711" s="98">
        <f>'Initial Info Client Demographic'!C711</f>
        <v>0</v>
      </c>
      <c r="D711" s="99"/>
      <c r="E711" s="100"/>
      <c r="F711" s="101"/>
      <c r="G711" s="87"/>
      <c r="H711" s="88"/>
      <c r="I711" s="102"/>
      <c r="J711" s="103"/>
      <c r="K711" s="104"/>
      <c r="L711" s="105"/>
      <c r="M711" s="93">
        <f t="shared" si="8"/>
        <v>0</v>
      </c>
      <c r="N711" s="110"/>
      <c r="O711" s="106">
        <f t="shared" si="9"/>
        <v>0</v>
      </c>
      <c r="P711" s="95"/>
      <c r="R711" s="96">
        <f>'Initial Info Client Demographic'!D711</f>
        <v>0</v>
      </c>
      <c r="T711" s="33">
        <f>'Initial Info Client Demographic'!E711</f>
        <v>0</v>
      </c>
      <c r="U711" s="34">
        <f>'Initial Info Client Demographic'!F711</f>
        <v>0</v>
      </c>
      <c r="V711" s="35">
        <f>'Initial Info Client Demographic'!G711</f>
        <v>0</v>
      </c>
      <c r="W711" s="33">
        <f>'Initial Info Client Demographic'!H711</f>
        <v>0</v>
      </c>
      <c r="X711" s="34">
        <f>'Initial Info Client Demographic'!I711</f>
        <v>0</v>
      </c>
      <c r="Y711" s="35">
        <f>'Initial Info Client Demographic'!E711</f>
        <v>0</v>
      </c>
      <c r="Z711" s="35">
        <f>'Initial Info Client Demographic'!F711</f>
        <v>0</v>
      </c>
      <c r="AA711" s="35">
        <f>'Initial Info Client Demographic'!G711</f>
        <v>0</v>
      </c>
      <c r="AB711" s="35">
        <f>'Initial Info Client Demographic'!H711</f>
        <v>0</v>
      </c>
      <c r="AC711" s="35">
        <f>'Initial Info Client Demographic'!I711</f>
        <v>0</v>
      </c>
      <c r="AD711" s="35">
        <f>'Initial Info Client Demographic'!J711</f>
        <v>0</v>
      </c>
    </row>
    <row r="712" spans="1:30" ht="49.5" customHeight="1">
      <c r="A712" s="29">
        <f t="shared" si="7"/>
        <v>699</v>
      </c>
      <c r="B712" s="82">
        <f>'Initial Info Client Demographic'!B712</f>
        <v>0</v>
      </c>
      <c r="C712" s="83">
        <f>'Initial Info Client Demographic'!C712</f>
        <v>0</v>
      </c>
      <c r="D712" s="84"/>
      <c r="E712" s="85"/>
      <c r="F712" s="86"/>
      <c r="G712" s="87"/>
      <c r="H712" s="88"/>
      <c r="I712" s="89"/>
      <c r="J712" s="90"/>
      <c r="K712" s="91"/>
      <c r="L712" s="92"/>
      <c r="M712" s="93">
        <f t="shared" si="8"/>
        <v>0</v>
      </c>
      <c r="N712" s="109"/>
      <c r="O712" s="94">
        <f t="shared" si="9"/>
        <v>0</v>
      </c>
      <c r="P712" s="95"/>
      <c r="R712" s="96">
        <f>'Initial Info Client Demographic'!D712</f>
        <v>0</v>
      </c>
      <c r="T712" s="33">
        <f>'Initial Info Client Demographic'!E712</f>
        <v>0</v>
      </c>
      <c r="U712" s="34">
        <f>'Initial Info Client Demographic'!F712</f>
        <v>0</v>
      </c>
      <c r="V712" s="35">
        <f>'Initial Info Client Demographic'!G712</f>
        <v>0</v>
      </c>
      <c r="W712" s="33">
        <f>'Initial Info Client Demographic'!H712</f>
        <v>0</v>
      </c>
      <c r="X712" s="34">
        <f>'Initial Info Client Demographic'!I712</f>
        <v>0</v>
      </c>
      <c r="Y712" s="35">
        <f>'Initial Info Client Demographic'!E712</f>
        <v>0</v>
      </c>
      <c r="Z712" s="35">
        <f>'Initial Info Client Demographic'!F712</f>
        <v>0</v>
      </c>
      <c r="AA712" s="35">
        <f>'Initial Info Client Demographic'!G712</f>
        <v>0</v>
      </c>
      <c r="AB712" s="35">
        <f>'Initial Info Client Demographic'!H712</f>
        <v>0</v>
      </c>
      <c r="AC712" s="35">
        <f>'Initial Info Client Demographic'!I712</f>
        <v>0</v>
      </c>
      <c r="AD712" s="35">
        <f>'Initial Info Client Demographic'!J712</f>
        <v>0</v>
      </c>
    </row>
    <row r="713" spans="1:30" ht="49.5" customHeight="1">
      <c r="A713" s="29">
        <f t="shared" si="7"/>
        <v>700</v>
      </c>
      <c r="B713" s="97">
        <f>'Initial Info Client Demographic'!B713</f>
        <v>0</v>
      </c>
      <c r="C713" s="98">
        <f>'Initial Info Client Demographic'!C713</f>
        <v>0</v>
      </c>
      <c r="D713" s="99"/>
      <c r="E713" s="100"/>
      <c r="F713" s="101"/>
      <c r="G713" s="87"/>
      <c r="H713" s="88"/>
      <c r="I713" s="102"/>
      <c r="J713" s="103"/>
      <c r="K713" s="104"/>
      <c r="L713" s="105"/>
      <c r="M713" s="93">
        <f t="shared" si="8"/>
        <v>0</v>
      </c>
      <c r="N713" s="110"/>
      <c r="O713" s="106">
        <f t="shared" si="9"/>
        <v>0</v>
      </c>
      <c r="P713" s="95"/>
      <c r="R713" s="96">
        <f>'Initial Info Client Demographic'!D713</f>
        <v>0</v>
      </c>
      <c r="T713" s="33">
        <f>'Initial Info Client Demographic'!E713</f>
        <v>0</v>
      </c>
      <c r="U713" s="34">
        <f>'Initial Info Client Demographic'!F713</f>
        <v>0</v>
      </c>
      <c r="V713" s="35">
        <f>'Initial Info Client Demographic'!G713</f>
        <v>0</v>
      </c>
      <c r="W713" s="33">
        <f>'Initial Info Client Demographic'!H713</f>
        <v>0</v>
      </c>
      <c r="X713" s="34">
        <f>'Initial Info Client Demographic'!I713</f>
        <v>0</v>
      </c>
      <c r="Y713" s="35">
        <f>'Initial Info Client Demographic'!E713</f>
        <v>0</v>
      </c>
      <c r="Z713" s="35">
        <f>'Initial Info Client Demographic'!F713</f>
        <v>0</v>
      </c>
      <c r="AA713" s="35">
        <f>'Initial Info Client Demographic'!G713</f>
        <v>0</v>
      </c>
      <c r="AB713" s="35">
        <f>'Initial Info Client Demographic'!H713</f>
        <v>0</v>
      </c>
      <c r="AC713" s="35">
        <f>'Initial Info Client Demographic'!I713</f>
        <v>0</v>
      </c>
      <c r="AD713" s="35">
        <f>'Initial Info Client Demographic'!J713</f>
        <v>0</v>
      </c>
    </row>
    <row r="714" spans="1:30" ht="49.5" customHeight="1">
      <c r="A714" s="29">
        <f t="shared" si="7"/>
        <v>701</v>
      </c>
      <c r="B714" s="82">
        <f>'Initial Info Client Demographic'!B714</f>
        <v>0</v>
      </c>
      <c r="C714" s="83">
        <f>'Initial Info Client Demographic'!C714</f>
        <v>0</v>
      </c>
      <c r="D714" s="84"/>
      <c r="E714" s="85"/>
      <c r="F714" s="86"/>
      <c r="G714" s="87"/>
      <c r="H714" s="88"/>
      <c r="I714" s="89"/>
      <c r="J714" s="90"/>
      <c r="K714" s="91"/>
      <c r="L714" s="92"/>
      <c r="M714" s="93">
        <f t="shared" si="8"/>
        <v>0</v>
      </c>
      <c r="N714" s="109"/>
      <c r="O714" s="94">
        <f t="shared" si="9"/>
        <v>0</v>
      </c>
      <c r="P714" s="95"/>
      <c r="R714" s="96">
        <f>'Initial Info Client Demographic'!D714</f>
        <v>0</v>
      </c>
      <c r="T714" s="33">
        <f>'Initial Info Client Demographic'!E714</f>
        <v>0</v>
      </c>
      <c r="U714" s="34">
        <f>'Initial Info Client Demographic'!F714</f>
        <v>0</v>
      </c>
      <c r="V714" s="35">
        <f>'Initial Info Client Demographic'!G714</f>
        <v>0</v>
      </c>
      <c r="W714" s="33">
        <f>'Initial Info Client Demographic'!H714</f>
        <v>0</v>
      </c>
      <c r="X714" s="34">
        <f>'Initial Info Client Demographic'!I714</f>
        <v>0</v>
      </c>
      <c r="Y714" s="35">
        <f>'Initial Info Client Demographic'!E714</f>
        <v>0</v>
      </c>
      <c r="Z714" s="35">
        <f>'Initial Info Client Demographic'!F714</f>
        <v>0</v>
      </c>
      <c r="AA714" s="35">
        <f>'Initial Info Client Demographic'!G714</f>
        <v>0</v>
      </c>
      <c r="AB714" s="35">
        <f>'Initial Info Client Demographic'!H714</f>
        <v>0</v>
      </c>
      <c r="AC714" s="35">
        <f>'Initial Info Client Demographic'!I714</f>
        <v>0</v>
      </c>
      <c r="AD714" s="35">
        <f>'Initial Info Client Demographic'!J714</f>
        <v>0</v>
      </c>
    </row>
    <row r="715" spans="1:30" ht="49.5" customHeight="1">
      <c r="A715" s="29">
        <f t="shared" si="7"/>
        <v>702</v>
      </c>
      <c r="B715" s="97">
        <f>'Initial Info Client Demographic'!B715</f>
        <v>0</v>
      </c>
      <c r="C715" s="98">
        <f>'Initial Info Client Demographic'!C715</f>
        <v>0</v>
      </c>
      <c r="D715" s="99"/>
      <c r="E715" s="100"/>
      <c r="F715" s="101"/>
      <c r="G715" s="87"/>
      <c r="H715" s="88"/>
      <c r="I715" s="102"/>
      <c r="J715" s="103"/>
      <c r="K715" s="104"/>
      <c r="L715" s="105"/>
      <c r="M715" s="93">
        <f t="shared" si="8"/>
        <v>0</v>
      </c>
      <c r="N715" s="110"/>
      <c r="O715" s="106">
        <f t="shared" si="9"/>
        <v>0</v>
      </c>
      <c r="P715" s="95"/>
      <c r="R715" s="96">
        <f>'Initial Info Client Demographic'!D715</f>
        <v>0</v>
      </c>
      <c r="T715" s="33">
        <f>'Initial Info Client Demographic'!E715</f>
        <v>0</v>
      </c>
      <c r="U715" s="34">
        <f>'Initial Info Client Demographic'!F715</f>
        <v>0</v>
      </c>
      <c r="V715" s="35">
        <f>'Initial Info Client Demographic'!G715</f>
        <v>0</v>
      </c>
      <c r="W715" s="33">
        <f>'Initial Info Client Demographic'!H715</f>
        <v>0</v>
      </c>
      <c r="X715" s="34">
        <f>'Initial Info Client Demographic'!I715</f>
        <v>0</v>
      </c>
      <c r="Y715" s="35">
        <f>'Initial Info Client Demographic'!E715</f>
        <v>0</v>
      </c>
      <c r="Z715" s="35">
        <f>'Initial Info Client Demographic'!F715</f>
        <v>0</v>
      </c>
      <c r="AA715" s="35">
        <f>'Initial Info Client Demographic'!G715</f>
        <v>0</v>
      </c>
      <c r="AB715" s="35">
        <f>'Initial Info Client Demographic'!H715</f>
        <v>0</v>
      </c>
      <c r="AC715" s="35">
        <f>'Initial Info Client Demographic'!I715</f>
        <v>0</v>
      </c>
      <c r="AD715" s="35">
        <f>'Initial Info Client Demographic'!J715</f>
        <v>0</v>
      </c>
    </row>
    <row r="716" spans="1:30" ht="49.5" customHeight="1">
      <c r="A716" s="29">
        <f t="shared" si="7"/>
        <v>703</v>
      </c>
      <c r="B716" s="82">
        <f>'Initial Info Client Demographic'!B716</f>
        <v>0</v>
      </c>
      <c r="C716" s="83">
        <f>'Initial Info Client Demographic'!C716</f>
        <v>0</v>
      </c>
      <c r="D716" s="84"/>
      <c r="E716" s="85"/>
      <c r="F716" s="86"/>
      <c r="G716" s="87"/>
      <c r="H716" s="88"/>
      <c r="I716" s="89"/>
      <c r="J716" s="90"/>
      <c r="K716" s="91"/>
      <c r="L716" s="92"/>
      <c r="M716" s="93">
        <f t="shared" si="8"/>
        <v>0</v>
      </c>
      <c r="N716" s="109"/>
      <c r="O716" s="94">
        <f t="shared" si="9"/>
        <v>0</v>
      </c>
      <c r="P716" s="95"/>
      <c r="R716" s="96">
        <f>'Initial Info Client Demographic'!D716</f>
        <v>0</v>
      </c>
      <c r="T716" s="33">
        <f>'Initial Info Client Demographic'!E716</f>
        <v>0</v>
      </c>
      <c r="U716" s="34">
        <f>'Initial Info Client Demographic'!F716</f>
        <v>0</v>
      </c>
      <c r="V716" s="35">
        <f>'Initial Info Client Demographic'!G716</f>
        <v>0</v>
      </c>
      <c r="W716" s="33">
        <f>'Initial Info Client Demographic'!H716</f>
        <v>0</v>
      </c>
      <c r="X716" s="34">
        <f>'Initial Info Client Demographic'!I716</f>
        <v>0</v>
      </c>
      <c r="Y716" s="35">
        <f>'Initial Info Client Demographic'!E716</f>
        <v>0</v>
      </c>
      <c r="Z716" s="35">
        <f>'Initial Info Client Demographic'!F716</f>
        <v>0</v>
      </c>
      <c r="AA716" s="35">
        <f>'Initial Info Client Demographic'!G716</f>
        <v>0</v>
      </c>
      <c r="AB716" s="35">
        <f>'Initial Info Client Demographic'!H716</f>
        <v>0</v>
      </c>
      <c r="AC716" s="35">
        <f>'Initial Info Client Demographic'!I716</f>
        <v>0</v>
      </c>
      <c r="AD716" s="35">
        <f>'Initial Info Client Demographic'!J716</f>
        <v>0</v>
      </c>
    </row>
    <row r="717" spans="1:30" ht="49.5" customHeight="1">
      <c r="A717" s="29">
        <f t="shared" si="7"/>
        <v>704</v>
      </c>
      <c r="B717" s="97">
        <f>'Initial Info Client Demographic'!B717</f>
        <v>0</v>
      </c>
      <c r="C717" s="98">
        <f>'Initial Info Client Demographic'!C717</f>
        <v>0</v>
      </c>
      <c r="D717" s="99"/>
      <c r="E717" s="100"/>
      <c r="F717" s="101"/>
      <c r="G717" s="87"/>
      <c r="H717" s="88"/>
      <c r="I717" s="102"/>
      <c r="J717" s="103"/>
      <c r="K717" s="104"/>
      <c r="L717" s="105"/>
      <c r="M717" s="93">
        <f t="shared" si="8"/>
        <v>0</v>
      </c>
      <c r="N717" s="110"/>
      <c r="O717" s="106">
        <f t="shared" si="9"/>
        <v>0</v>
      </c>
      <c r="P717" s="95"/>
      <c r="R717" s="96">
        <f>'Initial Info Client Demographic'!D717</f>
        <v>0</v>
      </c>
      <c r="T717" s="33">
        <f>'Initial Info Client Demographic'!E717</f>
        <v>0</v>
      </c>
      <c r="U717" s="34">
        <f>'Initial Info Client Demographic'!F717</f>
        <v>0</v>
      </c>
      <c r="V717" s="35">
        <f>'Initial Info Client Demographic'!G717</f>
        <v>0</v>
      </c>
      <c r="W717" s="33">
        <f>'Initial Info Client Demographic'!H717</f>
        <v>0</v>
      </c>
      <c r="X717" s="34">
        <f>'Initial Info Client Demographic'!I717</f>
        <v>0</v>
      </c>
      <c r="Y717" s="35">
        <f>'Initial Info Client Demographic'!E717</f>
        <v>0</v>
      </c>
      <c r="Z717" s="35">
        <f>'Initial Info Client Demographic'!F717</f>
        <v>0</v>
      </c>
      <c r="AA717" s="35">
        <f>'Initial Info Client Demographic'!G717</f>
        <v>0</v>
      </c>
      <c r="AB717" s="35">
        <f>'Initial Info Client Demographic'!H717</f>
        <v>0</v>
      </c>
      <c r="AC717" s="35">
        <f>'Initial Info Client Demographic'!I717</f>
        <v>0</v>
      </c>
      <c r="AD717" s="35">
        <f>'Initial Info Client Demographic'!J717</f>
        <v>0</v>
      </c>
    </row>
    <row r="718" spans="1:30" ht="49.5" customHeight="1">
      <c r="A718" s="29">
        <f t="shared" si="7"/>
        <v>705</v>
      </c>
      <c r="B718" s="82">
        <f>'Initial Info Client Demographic'!B718</f>
        <v>0</v>
      </c>
      <c r="C718" s="83">
        <f>'Initial Info Client Demographic'!C718</f>
        <v>0</v>
      </c>
      <c r="D718" s="84"/>
      <c r="E718" s="85"/>
      <c r="F718" s="86"/>
      <c r="G718" s="87"/>
      <c r="H718" s="88"/>
      <c r="I718" s="89"/>
      <c r="J718" s="90"/>
      <c r="K718" s="91"/>
      <c r="L718" s="92"/>
      <c r="M718" s="93">
        <f t="shared" si="8"/>
        <v>0</v>
      </c>
      <c r="N718" s="109"/>
      <c r="O718" s="94">
        <f t="shared" si="9"/>
        <v>0</v>
      </c>
      <c r="P718" s="95"/>
      <c r="R718" s="96">
        <f>'Initial Info Client Demographic'!D718</f>
        <v>0</v>
      </c>
      <c r="T718" s="33">
        <f>'Initial Info Client Demographic'!E718</f>
        <v>0</v>
      </c>
      <c r="U718" s="34">
        <f>'Initial Info Client Demographic'!F718</f>
        <v>0</v>
      </c>
      <c r="V718" s="35">
        <f>'Initial Info Client Demographic'!G718</f>
        <v>0</v>
      </c>
      <c r="W718" s="33">
        <f>'Initial Info Client Demographic'!H718</f>
        <v>0</v>
      </c>
      <c r="X718" s="34">
        <f>'Initial Info Client Demographic'!I718</f>
        <v>0</v>
      </c>
      <c r="Y718" s="35">
        <f>'Initial Info Client Demographic'!E718</f>
        <v>0</v>
      </c>
      <c r="Z718" s="35">
        <f>'Initial Info Client Demographic'!F718</f>
        <v>0</v>
      </c>
      <c r="AA718" s="35">
        <f>'Initial Info Client Demographic'!G718</f>
        <v>0</v>
      </c>
      <c r="AB718" s="35">
        <f>'Initial Info Client Demographic'!H718</f>
        <v>0</v>
      </c>
      <c r="AC718" s="35">
        <f>'Initial Info Client Demographic'!I718</f>
        <v>0</v>
      </c>
      <c r="AD718" s="35">
        <f>'Initial Info Client Demographic'!J718</f>
        <v>0</v>
      </c>
    </row>
    <row r="719" spans="1:30" ht="49.5" customHeight="1">
      <c r="A719" s="29">
        <f t="shared" si="7"/>
        <v>706</v>
      </c>
      <c r="B719" s="97">
        <f>'Initial Info Client Demographic'!B719</f>
        <v>0</v>
      </c>
      <c r="C719" s="98">
        <f>'Initial Info Client Demographic'!C719</f>
        <v>0</v>
      </c>
      <c r="D719" s="99"/>
      <c r="E719" s="100"/>
      <c r="F719" s="101"/>
      <c r="G719" s="87"/>
      <c r="H719" s="88"/>
      <c r="I719" s="102"/>
      <c r="J719" s="103"/>
      <c r="K719" s="104"/>
      <c r="L719" s="105"/>
      <c r="M719" s="93">
        <f t="shared" si="8"/>
        <v>0</v>
      </c>
      <c r="N719" s="110"/>
      <c r="O719" s="106">
        <f t="shared" si="9"/>
        <v>0</v>
      </c>
      <c r="P719" s="95"/>
      <c r="R719" s="96">
        <f>'Initial Info Client Demographic'!D719</f>
        <v>0</v>
      </c>
      <c r="T719" s="33">
        <f>'Initial Info Client Demographic'!E719</f>
        <v>0</v>
      </c>
      <c r="U719" s="34">
        <f>'Initial Info Client Demographic'!F719</f>
        <v>0</v>
      </c>
      <c r="V719" s="35">
        <f>'Initial Info Client Demographic'!G719</f>
        <v>0</v>
      </c>
      <c r="W719" s="33">
        <f>'Initial Info Client Demographic'!H719</f>
        <v>0</v>
      </c>
      <c r="X719" s="34">
        <f>'Initial Info Client Demographic'!I719</f>
        <v>0</v>
      </c>
      <c r="Y719" s="35">
        <f>'Initial Info Client Demographic'!E719</f>
        <v>0</v>
      </c>
      <c r="Z719" s="35">
        <f>'Initial Info Client Demographic'!F719</f>
        <v>0</v>
      </c>
      <c r="AA719" s="35">
        <f>'Initial Info Client Demographic'!G719</f>
        <v>0</v>
      </c>
      <c r="AB719" s="35">
        <f>'Initial Info Client Demographic'!H719</f>
        <v>0</v>
      </c>
      <c r="AC719" s="35">
        <f>'Initial Info Client Demographic'!I719</f>
        <v>0</v>
      </c>
      <c r="AD719" s="35">
        <f>'Initial Info Client Demographic'!J719</f>
        <v>0</v>
      </c>
    </row>
    <row r="720" spans="1:30" ht="49.5" customHeight="1">
      <c r="A720" s="29">
        <f t="shared" si="7"/>
        <v>707</v>
      </c>
      <c r="B720" s="82">
        <f>'Initial Info Client Demographic'!B720</f>
        <v>0</v>
      </c>
      <c r="C720" s="83">
        <f>'Initial Info Client Demographic'!C720</f>
        <v>0</v>
      </c>
      <c r="D720" s="84"/>
      <c r="E720" s="85"/>
      <c r="F720" s="86"/>
      <c r="G720" s="87"/>
      <c r="H720" s="88"/>
      <c r="I720" s="89"/>
      <c r="J720" s="90"/>
      <c r="K720" s="91"/>
      <c r="L720" s="92"/>
      <c r="M720" s="93">
        <f t="shared" si="8"/>
        <v>0</v>
      </c>
      <c r="N720" s="109"/>
      <c r="O720" s="94">
        <f t="shared" si="9"/>
        <v>0</v>
      </c>
      <c r="P720" s="95"/>
      <c r="R720" s="96">
        <f>'Initial Info Client Demographic'!D720</f>
        <v>0</v>
      </c>
      <c r="T720" s="33">
        <f>'Initial Info Client Demographic'!E720</f>
        <v>0</v>
      </c>
      <c r="U720" s="34">
        <f>'Initial Info Client Demographic'!F720</f>
        <v>0</v>
      </c>
      <c r="V720" s="35">
        <f>'Initial Info Client Demographic'!G720</f>
        <v>0</v>
      </c>
      <c r="W720" s="33">
        <f>'Initial Info Client Demographic'!H720</f>
        <v>0</v>
      </c>
      <c r="X720" s="34">
        <f>'Initial Info Client Demographic'!I720</f>
        <v>0</v>
      </c>
      <c r="Y720" s="35">
        <f>'Initial Info Client Demographic'!E720</f>
        <v>0</v>
      </c>
      <c r="Z720" s="35">
        <f>'Initial Info Client Demographic'!F720</f>
        <v>0</v>
      </c>
      <c r="AA720" s="35">
        <f>'Initial Info Client Demographic'!G720</f>
        <v>0</v>
      </c>
      <c r="AB720" s="35">
        <f>'Initial Info Client Demographic'!H720</f>
        <v>0</v>
      </c>
      <c r="AC720" s="35">
        <f>'Initial Info Client Demographic'!I720</f>
        <v>0</v>
      </c>
      <c r="AD720" s="35">
        <f>'Initial Info Client Demographic'!J720</f>
        <v>0</v>
      </c>
    </row>
    <row r="721" spans="1:30" ht="49.5" customHeight="1">
      <c r="A721" s="29">
        <f t="shared" si="7"/>
        <v>708</v>
      </c>
      <c r="B721" s="97">
        <f>'Initial Info Client Demographic'!B721</f>
        <v>0</v>
      </c>
      <c r="C721" s="98">
        <f>'Initial Info Client Demographic'!C721</f>
        <v>0</v>
      </c>
      <c r="D721" s="99"/>
      <c r="E721" s="100"/>
      <c r="F721" s="101"/>
      <c r="G721" s="87"/>
      <c r="H721" s="88"/>
      <c r="I721" s="102"/>
      <c r="J721" s="103"/>
      <c r="K721" s="104"/>
      <c r="L721" s="105"/>
      <c r="M721" s="93">
        <f t="shared" si="8"/>
        <v>0</v>
      </c>
      <c r="N721" s="110"/>
      <c r="O721" s="106">
        <f t="shared" si="9"/>
        <v>0</v>
      </c>
      <c r="P721" s="95"/>
      <c r="R721" s="96">
        <f>'Initial Info Client Demographic'!D721</f>
        <v>0</v>
      </c>
      <c r="T721" s="33">
        <f>'Initial Info Client Demographic'!E721</f>
        <v>0</v>
      </c>
      <c r="U721" s="34">
        <f>'Initial Info Client Demographic'!F721</f>
        <v>0</v>
      </c>
      <c r="V721" s="35">
        <f>'Initial Info Client Demographic'!G721</f>
        <v>0</v>
      </c>
      <c r="W721" s="33">
        <f>'Initial Info Client Demographic'!H721</f>
        <v>0</v>
      </c>
      <c r="X721" s="34">
        <f>'Initial Info Client Demographic'!I721</f>
        <v>0</v>
      </c>
      <c r="Y721" s="35">
        <f>'Initial Info Client Demographic'!E721</f>
        <v>0</v>
      </c>
      <c r="Z721" s="35">
        <f>'Initial Info Client Demographic'!F721</f>
        <v>0</v>
      </c>
      <c r="AA721" s="35">
        <f>'Initial Info Client Demographic'!G721</f>
        <v>0</v>
      </c>
      <c r="AB721" s="35">
        <f>'Initial Info Client Demographic'!H721</f>
        <v>0</v>
      </c>
      <c r="AC721" s="35">
        <f>'Initial Info Client Demographic'!I721</f>
        <v>0</v>
      </c>
      <c r="AD721" s="35">
        <f>'Initial Info Client Demographic'!J721</f>
        <v>0</v>
      </c>
    </row>
    <row r="722" spans="1:30" ht="49.5" customHeight="1">
      <c r="A722" s="29">
        <f t="shared" si="7"/>
        <v>709</v>
      </c>
      <c r="B722" s="82">
        <f>'Initial Info Client Demographic'!B722</f>
        <v>0</v>
      </c>
      <c r="C722" s="83">
        <f>'Initial Info Client Demographic'!C722</f>
        <v>0</v>
      </c>
      <c r="D722" s="84"/>
      <c r="E722" s="85"/>
      <c r="F722" s="86"/>
      <c r="G722" s="87"/>
      <c r="H722" s="88"/>
      <c r="I722" s="89"/>
      <c r="J722" s="90"/>
      <c r="K722" s="91"/>
      <c r="L722" s="92"/>
      <c r="M722" s="93">
        <f t="shared" si="8"/>
        <v>0</v>
      </c>
      <c r="N722" s="109"/>
      <c r="O722" s="94">
        <f t="shared" si="9"/>
        <v>0</v>
      </c>
      <c r="P722" s="95"/>
      <c r="R722" s="96">
        <f>'Initial Info Client Demographic'!D722</f>
        <v>0</v>
      </c>
      <c r="T722" s="33">
        <f>'Initial Info Client Demographic'!E722</f>
        <v>0</v>
      </c>
      <c r="U722" s="34">
        <f>'Initial Info Client Demographic'!F722</f>
        <v>0</v>
      </c>
      <c r="V722" s="35">
        <f>'Initial Info Client Demographic'!G722</f>
        <v>0</v>
      </c>
      <c r="W722" s="33">
        <f>'Initial Info Client Demographic'!H722</f>
        <v>0</v>
      </c>
      <c r="X722" s="34">
        <f>'Initial Info Client Demographic'!I722</f>
        <v>0</v>
      </c>
      <c r="Y722" s="35">
        <f>'Initial Info Client Demographic'!E722</f>
        <v>0</v>
      </c>
      <c r="Z722" s="35">
        <f>'Initial Info Client Demographic'!F722</f>
        <v>0</v>
      </c>
      <c r="AA722" s="35">
        <f>'Initial Info Client Demographic'!G722</f>
        <v>0</v>
      </c>
      <c r="AB722" s="35">
        <f>'Initial Info Client Demographic'!H722</f>
        <v>0</v>
      </c>
      <c r="AC722" s="35">
        <f>'Initial Info Client Demographic'!I722</f>
        <v>0</v>
      </c>
      <c r="AD722" s="35">
        <f>'Initial Info Client Demographic'!J722</f>
        <v>0</v>
      </c>
    </row>
    <row r="723" spans="1:30" ht="49.5" customHeight="1">
      <c r="A723" s="29">
        <f t="shared" si="7"/>
        <v>710</v>
      </c>
      <c r="B723" s="97">
        <f>'Initial Info Client Demographic'!B723</f>
        <v>0</v>
      </c>
      <c r="C723" s="98">
        <f>'Initial Info Client Demographic'!C723</f>
        <v>0</v>
      </c>
      <c r="D723" s="99"/>
      <c r="E723" s="100"/>
      <c r="F723" s="101"/>
      <c r="G723" s="87"/>
      <c r="H723" s="88"/>
      <c r="I723" s="102"/>
      <c r="J723" s="103"/>
      <c r="K723" s="104"/>
      <c r="L723" s="105"/>
      <c r="M723" s="93">
        <f t="shared" si="8"/>
        <v>0</v>
      </c>
      <c r="N723" s="110"/>
      <c r="O723" s="106">
        <f t="shared" si="9"/>
        <v>0</v>
      </c>
      <c r="P723" s="95"/>
      <c r="R723" s="96">
        <f>'Initial Info Client Demographic'!D723</f>
        <v>0</v>
      </c>
      <c r="T723" s="33">
        <f>'Initial Info Client Demographic'!E723</f>
        <v>0</v>
      </c>
      <c r="U723" s="34">
        <f>'Initial Info Client Demographic'!F723</f>
        <v>0</v>
      </c>
      <c r="V723" s="35">
        <f>'Initial Info Client Demographic'!G723</f>
        <v>0</v>
      </c>
      <c r="W723" s="33">
        <f>'Initial Info Client Demographic'!H723</f>
        <v>0</v>
      </c>
      <c r="X723" s="34">
        <f>'Initial Info Client Demographic'!I723</f>
        <v>0</v>
      </c>
      <c r="Y723" s="35">
        <f>'Initial Info Client Demographic'!E723</f>
        <v>0</v>
      </c>
      <c r="Z723" s="35">
        <f>'Initial Info Client Demographic'!F723</f>
        <v>0</v>
      </c>
      <c r="AA723" s="35">
        <f>'Initial Info Client Demographic'!G723</f>
        <v>0</v>
      </c>
      <c r="AB723" s="35">
        <f>'Initial Info Client Demographic'!H723</f>
        <v>0</v>
      </c>
      <c r="AC723" s="35">
        <f>'Initial Info Client Demographic'!I723</f>
        <v>0</v>
      </c>
      <c r="AD723" s="35">
        <f>'Initial Info Client Demographic'!J723</f>
        <v>0</v>
      </c>
    </row>
    <row r="724" spans="1:30" ht="49.5" customHeight="1">
      <c r="A724" s="29">
        <f t="shared" si="7"/>
        <v>711</v>
      </c>
      <c r="B724" s="82">
        <f>'Initial Info Client Demographic'!B724</f>
        <v>0</v>
      </c>
      <c r="C724" s="83">
        <f>'Initial Info Client Demographic'!C724</f>
        <v>0</v>
      </c>
      <c r="D724" s="84"/>
      <c r="E724" s="85"/>
      <c r="F724" s="86"/>
      <c r="G724" s="87"/>
      <c r="H724" s="88"/>
      <c r="I724" s="89"/>
      <c r="J724" s="90"/>
      <c r="K724" s="91"/>
      <c r="L724" s="92"/>
      <c r="M724" s="93">
        <f t="shared" si="8"/>
        <v>0</v>
      </c>
      <c r="N724" s="109"/>
      <c r="O724" s="94">
        <f t="shared" si="9"/>
        <v>0</v>
      </c>
      <c r="P724" s="95"/>
      <c r="R724" s="96">
        <f>'Initial Info Client Demographic'!D724</f>
        <v>0</v>
      </c>
      <c r="T724" s="33">
        <f>'Initial Info Client Demographic'!E724</f>
        <v>0</v>
      </c>
      <c r="U724" s="34">
        <f>'Initial Info Client Demographic'!F724</f>
        <v>0</v>
      </c>
      <c r="V724" s="35">
        <f>'Initial Info Client Demographic'!G724</f>
        <v>0</v>
      </c>
      <c r="W724" s="33">
        <f>'Initial Info Client Demographic'!H724</f>
        <v>0</v>
      </c>
      <c r="X724" s="34">
        <f>'Initial Info Client Demographic'!I724</f>
        <v>0</v>
      </c>
      <c r="Y724" s="35">
        <f>'Initial Info Client Demographic'!E724</f>
        <v>0</v>
      </c>
      <c r="Z724" s="35">
        <f>'Initial Info Client Demographic'!F724</f>
        <v>0</v>
      </c>
      <c r="AA724" s="35">
        <f>'Initial Info Client Demographic'!G724</f>
        <v>0</v>
      </c>
      <c r="AB724" s="35">
        <f>'Initial Info Client Demographic'!H724</f>
        <v>0</v>
      </c>
      <c r="AC724" s="35">
        <f>'Initial Info Client Demographic'!I724</f>
        <v>0</v>
      </c>
      <c r="AD724" s="35">
        <f>'Initial Info Client Demographic'!J724</f>
        <v>0</v>
      </c>
    </row>
    <row r="725" spans="1:30" ht="49.5" customHeight="1">
      <c r="A725" s="29">
        <f t="shared" si="7"/>
        <v>712</v>
      </c>
      <c r="B725" s="97">
        <f>'Initial Info Client Demographic'!B725</f>
        <v>0</v>
      </c>
      <c r="C725" s="98">
        <f>'Initial Info Client Demographic'!C725</f>
        <v>0</v>
      </c>
      <c r="D725" s="99"/>
      <c r="E725" s="100"/>
      <c r="F725" s="101"/>
      <c r="G725" s="87"/>
      <c r="H725" s="88"/>
      <c r="I725" s="102"/>
      <c r="J725" s="103"/>
      <c r="K725" s="104"/>
      <c r="L725" s="105"/>
      <c r="M725" s="93">
        <f t="shared" si="8"/>
        <v>0</v>
      </c>
      <c r="N725" s="110"/>
      <c r="O725" s="106">
        <f t="shared" si="9"/>
        <v>0</v>
      </c>
      <c r="P725" s="95"/>
      <c r="R725" s="96">
        <f>'Initial Info Client Demographic'!D725</f>
        <v>0</v>
      </c>
      <c r="T725" s="33">
        <f>'Initial Info Client Demographic'!E725</f>
        <v>0</v>
      </c>
      <c r="U725" s="34">
        <f>'Initial Info Client Demographic'!F725</f>
        <v>0</v>
      </c>
      <c r="V725" s="35">
        <f>'Initial Info Client Demographic'!G725</f>
        <v>0</v>
      </c>
      <c r="W725" s="33">
        <f>'Initial Info Client Demographic'!H725</f>
        <v>0</v>
      </c>
      <c r="X725" s="34">
        <f>'Initial Info Client Demographic'!I725</f>
        <v>0</v>
      </c>
      <c r="Y725" s="35">
        <f>'Initial Info Client Demographic'!E725</f>
        <v>0</v>
      </c>
      <c r="Z725" s="35">
        <f>'Initial Info Client Demographic'!F725</f>
        <v>0</v>
      </c>
      <c r="AA725" s="35">
        <f>'Initial Info Client Demographic'!G725</f>
        <v>0</v>
      </c>
      <c r="AB725" s="35">
        <f>'Initial Info Client Demographic'!H725</f>
        <v>0</v>
      </c>
      <c r="AC725" s="35">
        <f>'Initial Info Client Demographic'!I725</f>
        <v>0</v>
      </c>
      <c r="AD725" s="35">
        <f>'Initial Info Client Demographic'!J725</f>
        <v>0</v>
      </c>
    </row>
    <row r="726" spans="1:30" ht="49.5" customHeight="1">
      <c r="A726" s="29">
        <f t="shared" si="7"/>
        <v>713</v>
      </c>
      <c r="B726" s="82">
        <f>'Initial Info Client Demographic'!B726</f>
        <v>0</v>
      </c>
      <c r="C726" s="83">
        <f>'Initial Info Client Demographic'!C726</f>
        <v>0</v>
      </c>
      <c r="D726" s="84"/>
      <c r="E726" s="85"/>
      <c r="F726" s="86"/>
      <c r="G726" s="87"/>
      <c r="H726" s="88"/>
      <c r="I726" s="89"/>
      <c r="J726" s="90"/>
      <c r="K726" s="91"/>
      <c r="L726" s="92"/>
      <c r="M726" s="93">
        <f t="shared" si="8"/>
        <v>0</v>
      </c>
      <c r="N726" s="109"/>
      <c r="O726" s="94">
        <f t="shared" si="9"/>
        <v>0</v>
      </c>
      <c r="P726" s="95"/>
      <c r="R726" s="96">
        <f>'Initial Info Client Demographic'!D726</f>
        <v>0</v>
      </c>
      <c r="T726" s="33">
        <f>'Initial Info Client Demographic'!E726</f>
        <v>0</v>
      </c>
      <c r="U726" s="34">
        <f>'Initial Info Client Demographic'!F726</f>
        <v>0</v>
      </c>
      <c r="V726" s="35">
        <f>'Initial Info Client Demographic'!G726</f>
        <v>0</v>
      </c>
      <c r="W726" s="33">
        <f>'Initial Info Client Demographic'!H726</f>
        <v>0</v>
      </c>
      <c r="X726" s="34">
        <f>'Initial Info Client Demographic'!I726</f>
        <v>0</v>
      </c>
      <c r="Y726" s="35">
        <f>'Initial Info Client Demographic'!E726</f>
        <v>0</v>
      </c>
      <c r="Z726" s="35">
        <f>'Initial Info Client Demographic'!F726</f>
        <v>0</v>
      </c>
      <c r="AA726" s="35">
        <f>'Initial Info Client Demographic'!G726</f>
        <v>0</v>
      </c>
      <c r="AB726" s="35">
        <f>'Initial Info Client Demographic'!H726</f>
        <v>0</v>
      </c>
      <c r="AC726" s="35">
        <f>'Initial Info Client Demographic'!I726</f>
        <v>0</v>
      </c>
      <c r="AD726" s="35">
        <f>'Initial Info Client Demographic'!J726</f>
        <v>0</v>
      </c>
    </row>
    <row r="727" spans="1:30" ht="49.5" customHeight="1">
      <c r="A727" s="29">
        <f t="shared" si="7"/>
        <v>714</v>
      </c>
      <c r="B727" s="97">
        <f>'Initial Info Client Demographic'!B727</f>
        <v>0</v>
      </c>
      <c r="C727" s="98">
        <f>'Initial Info Client Demographic'!C727</f>
        <v>0</v>
      </c>
      <c r="D727" s="99"/>
      <c r="E727" s="100"/>
      <c r="F727" s="101"/>
      <c r="G727" s="87"/>
      <c r="H727" s="88"/>
      <c r="I727" s="102"/>
      <c r="J727" s="103"/>
      <c r="K727" s="104"/>
      <c r="L727" s="105"/>
      <c r="M727" s="93">
        <f t="shared" si="8"/>
        <v>0</v>
      </c>
      <c r="N727" s="110"/>
      <c r="O727" s="106">
        <f t="shared" si="9"/>
        <v>0</v>
      </c>
      <c r="P727" s="95"/>
      <c r="R727" s="96">
        <f>'Initial Info Client Demographic'!D727</f>
        <v>0</v>
      </c>
      <c r="T727" s="33">
        <f>'Initial Info Client Demographic'!E727</f>
        <v>0</v>
      </c>
      <c r="U727" s="34">
        <f>'Initial Info Client Demographic'!F727</f>
        <v>0</v>
      </c>
      <c r="V727" s="35">
        <f>'Initial Info Client Demographic'!G727</f>
        <v>0</v>
      </c>
      <c r="W727" s="33">
        <f>'Initial Info Client Demographic'!H727</f>
        <v>0</v>
      </c>
      <c r="X727" s="34">
        <f>'Initial Info Client Demographic'!I727</f>
        <v>0</v>
      </c>
      <c r="Y727" s="35">
        <f>'Initial Info Client Demographic'!E727</f>
        <v>0</v>
      </c>
      <c r="Z727" s="35">
        <f>'Initial Info Client Demographic'!F727</f>
        <v>0</v>
      </c>
      <c r="AA727" s="35">
        <f>'Initial Info Client Demographic'!G727</f>
        <v>0</v>
      </c>
      <c r="AB727" s="35">
        <f>'Initial Info Client Demographic'!H727</f>
        <v>0</v>
      </c>
      <c r="AC727" s="35">
        <f>'Initial Info Client Demographic'!I727</f>
        <v>0</v>
      </c>
      <c r="AD727" s="35">
        <f>'Initial Info Client Demographic'!J727</f>
        <v>0</v>
      </c>
    </row>
    <row r="728" spans="1:30" ht="49.5" customHeight="1">
      <c r="A728" s="29">
        <f t="shared" si="7"/>
        <v>715</v>
      </c>
      <c r="B728" s="82">
        <f>'Initial Info Client Demographic'!B728</f>
        <v>0</v>
      </c>
      <c r="C728" s="83">
        <f>'Initial Info Client Demographic'!C728</f>
        <v>0</v>
      </c>
      <c r="D728" s="84"/>
      <c r="E728" s="85"/>
      <c r="F728" s="86"/>
      <c r="G728" s="87"/>
      <c r="H728" s="88"/>
      <c r="I728" s="89"/>
      <c r="J728" s="90"/>
      <c r="K728" s="91"/>
      <c r="L728" s="92"/>
      <c r="M728" s="93">
        <f t="shared" si="8"/>
        <v>0</v>
      </c>
      <c r="N728" s="109"/>
      <c r="O728" s="94">
        <f t="shared" si="9"/>
        <v>0</v>
      </c>
      <c r="P728" s="95"/>
      <c r="R728" s="96">
        <f>'Initial Info Client Demographic'!D728</f>
        <v>0</v>
      </c>
      <c r="T728" s="33">
        <f>'Initial Info Client Demographic'!E728</f>
        <v>0</v>
      </c>
      <c r="U728" s="34">
        <f>'Initial Info Client Demographic'!F728</f>
        <v>0</v>
      </c>
      <c r="V728" s="35">
        <f>'Initial Info Client Demographic'!G728</f>
        <v>0</v>
      </c>
      <c r="W728" s="33">
        <f>'Initial Info Client Demographic'!H728</f>
        <v>0</v>
      </c>
      <c r="X728" s="34">
        <f>'Initial Info Client Demographic'!I728</f>
        <v>0</v>
      </c>
      <c r="Y728" s="35">
        <f>'Initial Info Client Demographic'!E728</f>
        <v>0</v>
      </c>
      <c r="Z728" s="35">
        <f>'Initial Info Client Demographic'!F728</f>
        <v>0</v>
      </c>
      <c r="AA728" s="35">
        <f>'Initial Info Client Demographic'!G728</f>
        <v>0</v>
      </c>
      <c r="AB728" s="35">
        <f>'Initial Info Client Demographic'!H728</f>
        <v>0</v>
      </c>
      <c r="AC728" s="35">
        <f>'Initial Info Client Demographic'!I728</f>
        <v>0</v>
      </c>
      <c r="AD728" s="35">
        <f>'Initial Info Client Demographic'!J728</f>
        <v>0</v>
      </c>
    </row>
    <row r="729" spans="1:30" ht="49.5" customHeight="1">
      <c r="A729" s="29">
        <f t="shared" si="7"/>
        <v>716</v>
      </c>
      <c r="B729" s="97">
        <f>'Initial Info Client Demographic'!B729</f>
        <v>0</v>
      </c>
      <c r="C729" s="98">
        <f>'Initial Info Client Demographic'!C729</f>
        <v>0</v>
      </c>
      <c r="D729" s="99"/>
      <c r="E729" s="100"/>
      <c r="F729" s="101"/>
      <c r="G729" s="87"/>
      <c r="H729" s="88"/>
      <c r="I729" s="102"/>
      <c r="J729" s="103"/>
      <c r="K729" s="104"/>
      <c r="L729" s="105"/>
      <c r="M729" s="93">
        <f t="shared" si="8"/>
        <v>0</v>
      </c>
      <c r="N729" s="110"/>
      <c r="O729" s="106">
        <f t="shared" si="9"/>
        <v>0</v>
      </c>
      <c r="P729" s="95"/>
      <c r="R729" s="96">
        <f>'Initial Info Client Demographic'!D729</f>
        <v>0</v>
      </c>
      <c r="T729" s="33">
        <f>'Initial Info Client Demographic'!E729</f>
        <v>0</v>
      </c>
      <c r="U729" s="34">
        <f>'Initial Info Client Demographic'!F729</f>
        <v>0</v>
      </c>
      <c r="V729" s="35">
        <f>'Initial Info Client Demographic'!G729</f>
        <v>0</v>
      </c>
      <c r="W729" s="33">
        <f>'Initial Info Client Demographic'!H729</f>
        <v>0</v>
      </c>
      <c r="X729" s="34">
        <f>'Initial Info Client Demographic'!I729</f>
        <v>0</v>
      </c>
      <c r="Y729" s="35">
        <f>'Initial Info Client Demographic'!E729</f>
        <v>0</v>
      </c>
      <c r="Z729" s="35">
        <f>'Initial Info Client Demographic'!F729</f>
        <v>0</v>
      </c>
      <c r="AA729" s="35">
        <f>'Initial Info Client Demographic'!G729</f>
        <v>0</v>
      </c>
      <c r="AB729" s="35">
        <f>'Initial Info Client Demographic'!H729</f>
        <v>0</v>
      </c>
      <c r="AC729" s="35">
        <f>'Initial Info Client Demographic'!I729</f>
        <v>0</v>
      </c>
      <c r="AD729" s="35">
        <f>'Initial Info Client Demographic'!J729</f>
        <v>0</v>
      </c>
    </row>
    <row r="730" spans="1:30" ht="49.5" customHeight="1">
      <c r="A730" s="29">
        <f t="shared" si="7"/>
        <v>717</v>
      </c>
      <c r="B730" s="82">
        <f>'Initial Info Client Demographic'!B730</f>
        <v>0</v>
      </c>
      <c r="C730" s="83">
        <f>'Initial Info Client Demographic'!C730</f>
        <v>0</v>
      </c>
      <c r="D730" s="84"/>
      <c r="E730" s="85"/>
      <c r="F730" s="86"/>
      <c r="G730" s="87"/>
      <c r="H730" s="88"/>
      <c r="I730" s="89"/>
      <c r="J730" s="90"/>
      <c r="K730" s="91"/>
      <c r="L730" s="92"/>
      <c r="M730" s="93">
        <f t="shared" si="8"/>
        <v>0</v>
      </c>
      <c r="N730" s="109"/>
      <c r="O730" s="94">
        <f t="shared" si="9"/>
        <v>0</v>
      </c>
      <c r="P730" s="95"/>
      <c r="R730" s="96">
        <f>'Initial Info Client Demographic'!D730</f>
        <v>0</v>
      </c>
      <c r="T730" s="33">
        <f>'Initial Info Client Demographic'!E730</f>
        <v>0</v>
      </c>
      <c r="U730" s="34">
        <f>'Initial Info Client Demographic'!F730</f>
        <v>0</v>
      </c>
      <c r="V730" s="35">
        <f>'Initial Info Client Demographic'!G730</f>
        <v>0</v>
      </c>
      <c r="W730" s="33">
        <f>'Initial Info Client Demographic'!H730</f>
        <v>0</v>
      </c>
      <c r="X730" s="34">
        <f>'Initial Info Client Demographic'!I730</f>
        <v>0</v>
      </c>
      <c r="Y730" s="35">
        <f>'Initial Info Client Demographic'!E730</f>
        <v>0</v>
      </c>
      <c r="Z730" s="35">
        <f>'Initial Info Client Demographic'!F730</f>
        <v>0</v>
      </c>
      <c r="AA730" s="35">
        <f>'Initial Info Client Demographic'!G730</f>
        <v>0</v>
      </c>
      <c r="AB730" s="35">
        <f>'Initial Info Client Demographic'!H730</f>
        <v>0</v>
      </c>
      <c r="AC730" s="35">
        <f>'Initial Info Client Demographic'!I730</f>
        <v>0</v>
      </c>
      <c r="AD730" s="35">
        <f>'Initial Info Client Demographic'!J730</f>
        <v>0</v>
      </c>
    </row>
    <row r="731" spans="1:30" ht="49.5" customHeight="1">
      <c r="A731" s="29">
        <f t="shared" si="7"/>
        <v>718</v>
      </c>
      <c r="B731" s="97">
        <f>'Initial Info Client Demographic'!B731</f>
        <v>0</v>
      </c>
      <c r="C731" s="98">
        <f>'Initial Info Client Demographic'!C731</f>
        <v>0</v>
      </c>
      <c r="D731" s="99"/>
      <c r="E731" s="100"/>
      <c r="F731" s="101"/>
      <c r="G731" s="87"/>
      <c r="H731" s="88"/>
      <c r="I731" s="102"/>
      <c r="J731" s="103"/>
      <c r="K731" s="104"/>
      <c r="L731" s="105"/>
      <c r="M731" s="93">
        <f t="shared" si="8"/>
        <v>0</v>
      </c>
      <c r="N731" s="110"/>
      <c r="O731" s="106">
        <f t="shared" si="9"/>
        <v>0</v>
      </c>
      <c r="P731" s="95"/>
      <c r="R731" s="96">
        <f>'Initial Info Client Demographic'!D731</f>
        <v>0</v>
      </c>
      <c r="T731" s="33">
        <f>'Initial Info Client Demographic'!E731</f>
        <v>0</v>
      </c>
      <c r="U731" s="34">
        <f>'Initial Info Client Demographic'!F731</f>
        <v>0</v>
      </c>
      <c r="V731" s="35">
        <f>'Initial Info Client Demographic'!G731</f>
        <v>0</v>
      </c>
      <c r="W731" s="33">
        <f>'Initial Info Client Demographic'!H731</f>
        <v>0</v>
      </c>
      <c r="X731" s="34">
        <f>'Initial Info Client Demographic'!I731</f>
        <v>0</v>
      </c>
      <c r="Y731" s="35">
        <f>'Initial Info Client Demographic'!E731</f>
        <v>0</v>
      </c>
      <c r="Z731" s="35">
        <f>'Initial Info Client Demographic'!F731</f>
        <v>0</v>
      </c>
      <c r="AA731" s="35">
        <f>'Initial Info Client Demographic'!G731</f>
        <v>0</v>
      </c>
      <c r="AB731" s="35">
        <f>'Initial Info Client Demographic'!H731</f>
        <v>0</v>
      </c>
      <c r="AC731" s="35">
        <f>'Initial Info Client Demographic'!I731</f>
        <v>0</v>
      </c>
      <c r="AD731" s="35">
        <f>'Initial Info Client Demographic'!J731</f>
        <v>0</v>
      </c>
    </row>
    <row r="732" spans="1:30" ht="49.5" customHeight="1">
      <c r="A732" s="29">
        <f t="shared" si="7"/>
        <v>719</v>
      </c>
      <c r="B732" s="82">
        <f>'Initial Info Client Demographic'!B732</f>
        <v>0</v>
      </c>
      <c r="C732" s="83">
        <f>'Initial Info Client Demographic'!C732</f>
        <v>0</v>
      </c>
      <c r="D732" s="84"/>
      <c r="E732" s="85"/>
      <c r="F732" s="86"/>
      <c r="G732" s="87"/>
      <c r="H732" s="88"/>
      <c r="I732" s="89"/>
      <c r="J732" s="90"/>
      <c r="K732" s="91"/>
      <c r="L732" s="92"/>
      <c r="M732" s="93">
        <f t="shared" si="8"/>
        <v>0</v>
      </c>
      <c r="N732" s="109"/>
      <c r="O732" s="94">
        <f t="shared" si="9"/>
        <v>0</v>
      </c>
      <c r="P732" s="95"/>
      <c r="R732" s="96">
        <f>'Initial Info Client Demographic'!D732</f>
        <v>0</v>
      </c>
      <c r="T732" s="33">
        <f>'Initial Info Client Demographic'!E732</f>
        <v>0</v>
      </c>
      <c r="U732" s="34">
        <f>'Initial Info Client Demographic'!F732</f>
        <v>0</v>
      </c>
      <c r="V732" s="35">
        <f>'Initial Info Client Demographic'!G732</f>
        <v>0</v>
      </c>
      <c r="W732" s="33">
        <f>'Initial Info Client Demographic'!H732</f>
        <v>0</v>
      </c>
      <c r="X732" s="34">
        <f>'Initial Info Client Demographic'!I732</f>
        <v>0</v>
      </c>
      <c r="Y732" s="35">
        <f>'Initial Info Client Demographic'!E732</f>
        <v>0</v>
      </c>
      <c r="Z732" s="35">
        <f>'Initial Info Client Demographic'!F732</f>
        <v>0</v>
      </c>
      <c r="AA732" s="35">
        <f>'Initial Info Client Demographic'!G732</f>
        <v>0</v>
      </c>
      <c r="AB732" s="35">
        <f>'Initial Info Client Demographic'!H732</f>
        <v>0</v>
      </c>
      <c r="AC732" s="35">
        <f>'Initial Info Client Demographic'!I732</f>
        <v>0</v>
      </c>
      <c r="AD732" s="35">
        <f>'Initial Info Client Demographic'!J732</f>
        <v>0</v>
      </c>
    </row>
    <row r="733" spans="1:30" ht="49.5" customHeight="1">
      <c r="A733" s="29">
        <f t="shared" si="7"/>
        <v>720</v>
      </c>
      <c r="B733" s="97">
        <f>'Initial Info Client Demographic'!B733</f>
        <v>0</v>
      </c>
      <c r="C733" s="98">
        <f>'Initial Info Client Demographic'!C733</f>
        <v>0</v>
      </c>
      <c r="D733" s="99"/>
      <c r="E733" s="100"/>
      <c r="F733" s="101"/>
      <c r="G733" s="87"/>
      <c r="H733" s="88"/>
      <c r="I733" s="102"/>
      <c r="J733" s="103"/>
      <c r="K733" s="104"/>
      <c r="L733" s="105"/>
      <c r="M733" s="93">
        <f t="shared" si="8"/>
        <v>0</v>
      </c>
      <c r="N733" s="110"/>
      <c r="O733" s="106">
        <f t="shared" si="9"/>
        <v>0</v>
      </c>
      <c r="P733" s="95"/>
      <c r="R733" s="96">
        <f>'Initial Info Client Demographic'!D733</f>
        <v>0</v>
      </c>
      <c r="T733" s="33">
        <f>'Initial Info Client Demographic'!E733</f>
        <v>0</v>
      </c>
      <c r="U733" s="34">
        <f>'Initial Info Client Demographic'!F733</f>
        <v>0</v>
      </c>
      <c r="V733" s="35">
        <f>'Initial Info Client Demographic'!G733</f>
        <v>0</v>
      </c>
      <c r="W733" s="33">
        <f>'Initial Info Client Demographic'!H733</f>
        <v>0</v>
      </c>
      <c r="X733" s="34">
        <f>'Initial Info Client Demographic'!I733</f>
        <v>0</v>
      </c>
      <c r="Y733" s="35">
        <f>'Initial Info Client Demographic'!E733</f>
        <v>0</v>
      </c>
      <c r="Z733" s="35">
        <f>'Initial Info Client Demographic'!F733</f>
        <v>0</v>
      </c>
      <c r="AA733" s="35">
        <f>'Initial Info Client Demographic'!G733</f>
        <v>0</v>
      </c>
      <c r="AB733" s="35">
        <f>'Initial Info Client Demographic'!H733</f>
        <v>0</v>
      </c>
      <c r="AC733" s="35">
        <f>'Initial Info Client Demographic'!I733</f>
        <v>0</v>
      </c>
      <c r="AD733" s="35">
        <f>'Initial Info Client Demographic'!J733</f>
        <v>0</v>
      </c>
    </row>
    <row r="734" spans="1:30" ht="49.5" customHeight="1">
      <c r="A734" s="29">
        <f t="shared" si="7"/>
        <v>721</v>
      </c>
      <c r="B734" s="82">
        <f>'Initial Info Client Demographic'!B734</f>
        <v>0</v>
      </c>
      <c r="C734" s="83">
        <f>'Initial Info Client Demographic'!C734</f>
        <v>0</v>
      </c>
      <c r="D734" s="84"/>
      <c r="E734" s="85"/>
      <c r="F734" s="86"/>
      <c r="G734" s="87"/>
      <c r="H734" s="88"/>
      <c r="I734" s="89"/>
      <c r="J734" s="90"/>
      <c r="K734" s="91"/>
      <c r="L734" s="92"/>
      <c r="M734" s="93">
        <f t="shared" si="8"/>
        <v>0</v>
      </c>
      <c r="N734" s="109"/>
      <c r="O734" s="94">
        <f t="shared" si="9"/>
        <v>0</v>
      </c>
      <c r="P734" s="95"/>
      <c r="R734" s="96">
        <f>'Initial Info Client Demographic'!D734</f>
        <v>0</v>
      </c>
      <c r="T734" s="33">
        <f>'Initial Info Client Demographic'!E734</f>
        <v>0</v>
      </c>
      <c r="U734" s="34">
        <f>'Initial Info Client Demographic'!F734</f>
        <v>0</v>
      </c>
      <c r="V734" s="35">
        <f>'Initial Info Client Demographic'!G734</f>
        <v>0</v>
      </c>
      <c r="W734" s="33">
        <f>'Initial Info Client Demographic'!H734</f>
        <v>0</v>
      </c>
      <c r="X734" s="34">
        <f>'Initial Info Client Demographic'!I734</f>
        <v>0</v>
      </c>
      <c r="Y734" s="35">
        <f>'Initial Info Client Demographic'!E734</f>
        <v>0</v>
      </c>
      <c r="Z734" s="35">
        <f>'Initial Info Client Demographic'!F734</f>
        <v>0</v>
      </c>
      <c r="AA734" s="35">
        <f>'Initial Info Client Demographic'!G734</f>
        <v>0</v>
      </c>
      <c r="AB734" s="35">
        <f>'Initial Info Client Demographic'!H734</f>
        <v>0</v>
      </c>
      <c r="AC734" s="35">
        <f>'Initial Info Client Demographic'!I734</f>
        <v>0</v>
      </c>
      <c r="AD734" s="35">
        <f>'Initial Info Client Demographic'!J734</f>
        <v>0</v>
      </c>
    </row>
    <row r="735" spans="1:30" ht="49.5" customHeight="1">
      <c r="A735" s="29">
        <f t="shared" si="7"/>
        <v>722</v>
      </c>
      <c r="B735" s="97">
        <f>'Initial Info Client Demographic'!B735</f>
        <v>0</v>
      </c>
      <c r="C735" s="98">
        <f>'Initial Info Client Demographic'!C735</f>
        <v>0</v>
      </c>
      <c r="D735" s="99"/>
      <c r="E735" s="100"/>
      <c r="F735" s="101"/>
      <c r="G735" s="87"/>
      <c r="H735" s="88"/>
      <c r="I735" s="102"/>
      <c r="J735" s="103"/>
      <c r="K735" s="104"/>
      <c r="L735" s="105"/>
      <c r="M735" s="93">
        <f t="shared" si="8"/>
        <v>0</v>
      </c>
      <c r="N735" s="110"/>
      <c r="O735" s="106">
        <f t="shared" si="9"/>
        <v>0</v>
      </c>
      <c r="P735" s="95"/>
      <c r="R735" s="96">
        <f>'Initial Info Client Demographic'!D735</f>
        <v>0</v>
      </c>
      <c r="T735" s="33">
        <f>'Initial Info Client Demographic'!E735</f>
        <v>0</v>
      </c>
      <c r="U735" s="34">
        <f>'Initial Info Client Demographic'!F735</f>
        <v>0</v>
      </c>
      <c r="V735" s="35">
        <f>'Initial Info Client Demographic'!G735</f>
        <v>0</v>
      </c>
      <c r="W735" s="33">
        <f>'Initial Info Client Demographic'!H735</f>
        <v>0</v>
      </c>
      <c r="X735" s="34">
        <f>'Initial Info Client Demographic'!I735</f>
        <v>0</v>
      </c>
      <c r="Y735" s="35">
        <f>'Initial Info Client Demographic'!E735</f>
        <v>0</v>
      </c>
      <c r="Z735" s="35">
        <f>'Initial Info Client Demographic'!F735</f>
        <v>0</v>
      </c>
      <c r="AA735" s="35">
        <f>'Initial Info Client Demographic'!G735</f>
        <v>0</v>
      </c>
      <c r="AB735" s="35">
        <f>'Initial Info Client Demographic'!H735</f>
        <v>0</v>
      </c>
      <c r="AC735" s="35">
        <f>'Initial Info Client Demographic'!I735</f>
        <v>0</v>
      </c>
      <c r="AD735" s="35">
        <f>'Initial Info Client Demographic'!J735</f>
        <v>0</v>
      </c>
    </row>
    <row r="736" spans="1:30" ht="49.5" customHeight="1">
      <c r="A736" s="29">
        <f t="shared" si="7"/>
        <v>723</v>
      </c>
      <c r="B736" s="82">
        <f>'Initial Info Client Demographic'!B736</f>
        <v>0</v>
      </c>
      <c r="C736" s="83">
        <f>'Initial Info Client Demographic'!C736</f>
        <v>0</v>
      </c>
      <c r="D736" s="84"/>
      <c r="E736" s="85"/>
      <c r="F736" s="86"/>
      <c r="G736" s="87"/>
      <c r="H736" s="88"/>
      <c r="I736" s="89"/>
      <c r="J736" s="90"/>
      <c r="K736" s="91"/>
      <c r="L736" s="92"/>
      <c r="M736" s="93">
        <f t="shared" si="8"/>
        <v>0</v>
      </c>
      <c r="N736" s="109"/>
      <c r="O736" s="94">
        <f t="shared" si="9"/>
        <v>0</v>
      </c>
      <c r="P736" s="95"/>
      <c r="R736" s="96">
        <f>'Initial Info Client Demographic'!D736</f>
        <v>0</v>
      </c>
      <c r="T736" s="33">
        <f>'Initial Info Client Demographic'!E736</f>
        <v>0</v>
      </c>
      <c r="U736" s="34">
        <f>'Initial Info Client Demographic'!F736</f>
        <v>0</v>
      </c>
      <c r="V736" s="35">
        <f>'Initial Info Client Demographic'!G736</f>
        <v>0</v>
      </c>
      <c r="W736" s="33">
        <f>'Initial Info Client Demographic'!H736</f>
        <v>0</v>
      </c>
      <c r="X736" s="34">
        <f>'Initial Info Client Demographic'!I736</f>
        <v>0</v>
      </c>
      <c r="Y736" s="35">
        <f>'Initial Info Client Demographic'!E736</f>
        <v>0</v>
      </c>
      <c r="Z736" s="35">
        <f>'Initial Info Client Demographic'!F736</f>
        <v>0</v>
      </c>
      <c r="AA736" s="35">
        <f>'Initial Info Client Demographic'!G736</f>
        <v>0</v>
      </c>
      <c r="AB736" s="35">
        <f>'Initial Info Client Demographic'!H736</f>
        <v>0</v>
      </c>
      <c r="AC736" s="35">
        <f>'Initial Info Client Demographic'!I736</f>
        <v>0</v>
      </c>
      <c r="AD736" s="35">
        <f>'Initial Info Client Demographic'!J736</f>
        <v>0</v>
      </c>
    </row>
    <row r="737" spans="1:30" ht="49.5" customHeight="1">
      <c r="A737" s="29">
        <f t="shared" si="7"/>
        <v>724</v>
      </c>
      <c r="B737" s="97">
        <f>'Initial Info Client Demographic'!B737</f>
        <v>0</v>
      </c>
      <c r="C737" s="98">
        <f>'Initial Info Client Demographic'!C737</f>
        <v>0</v>
      </c>
      <c r="D737" s="99"/>
      <c r="E737" s="100"/>
      <c r="F737" s="101"/>
      <c r="G737" s="87"/>
      <c r="H737" s="88"/>
      <c r="I737" s="102"/>
      <c r="J737" s="103"/>
      <c r="K737" s="104"/>
      <c r="L737" s="105"/>
      <c r="M737" s="93">
        <f t="shared" si="8"/>
        <v>0</v>
      </c>
      <c r="N737" s="110"/>
      <c r="O737" s="106">
        <f t="shared" si="9"/>
        <v>0</v>
      </c>
      <c r="P737" s="95"/>
      <c r="R737" s="96">
        <f>'Initial Info Client Demographic'!D737</f>
        <v>0</v>
      </c>
      <c r="T737" s="33">
        <f>'Initial Info Client Demographic'!E737</f>
        <v>0</v>
      </c>
      <c r="U737" s="34">
        <f>'Initial Info Client Demographic'!F737</f>
        <v>0</v>
      </c>
      <c r="V737" s="35">
        <f>'Initial Info Client Demographic'!G737</f>
        <v>0</v>
      </c>
      <c r="W737" s="33">
        <f>'Initial Info Client Demographic'!H737</f>
        <v>0</v>
      </c>
      <c r="X737" s="34">
        <f>'Initial Info Client Demographic'!I737</f>
        <v>0</v>
      </c>
      <c r="Y737" s="35">
        <f>'Initial Info Client Demographic'!E737</f>
        <v>0</v>
      </c>
      <c r="Z737" s="35">
        <f>'Initial Info Client Demographic'!F737</f>
        <v>0</v>
      </c>
      <c r="AA737" s="35">
        <f>'Initial Info Client Demographic'!G737</f>
        <v>0</v>
      </c>
      <c r="AB737" s="35">
        <f>'Initial Info Client Demographic'!H737</f>
        <v>0</v>
      </c>
      <c r="AC737" s="35">
        <f>'Initial Info Client Demographic'!I737</f>
        <v>0</v>
      </c>
      <c r="AD737" s="35">
        <f>'Initial Info Client Demographic'!J737</f>
        <v>0</v>
      </c>
    </row>
    <row r="738" spans="1:30" ht="49.5" customHeight="1">
      <c r="A738" s="29">
        <f t="shared" si="7"/>
        <v>725</v>
      </c>
      <c r="B738" s="82">
        <f>'Initial Info Client Demographic'!B738</f>
        <v>0</v>
      </c>
      <c r="C738" s="83">
        <f>'Initial Info Client Demographic'!C738</f>
        <v>0</v>
      </c>
      <c r="D738" s="84"/>
      <c r="E738" s="85"/>
      <c r="F738" s="86"/>
      <c r="G738" s="87"/>
      <c r="H738" s="88"/>
      <c r="I738" s="89"/>
      <c r="J738" s="90"/>
      <c r="K738" s="91"/>
      <c r="L738" s="92"/>
      <c r="M738" s="93">
        <f t="shared" si="8"/>
        <v>0</v>
      </c>
      <c r="N738" s="109"/>
      <c r="O738" s="94">
        <f t="shared" si="9"/>
        <v>0</v>
      </c>
      <c r="P738" s="95"/>
      <c r="R738" s="96">
        <f>'Initial Info Client Demographic'!D738</f>
        <v>0</v>
      </c>
      <c r="T738" s="33">
        <f>'Initial Info Client Demographic'!E738</f>
        <v>0</v>
      </c>
      <c r="U738" s="34">
        <f>'Initial Info Client Demographic'!F738</f>
        <v>0</v>
      </c>
      <c r="V738" s="35">
        <f>'Initial Info Client Demographic'!G738</f>
        <v>0</v>
      </c>
      <c r="W738" s="33">
        <f>'Initial Info Client Demographic'!H738</f>
        <v>0</v>
      </c>
      <c r="X738" s="34">
        <f>'Initial Info Client Demographic'!I738</f>
        <v>0</v>
      </c>
      <c r="Y738" s="35">
        <f>'Initial Info Client Demographic'!E738</f>
        <v>0</v>
      </c>
      <c r="Z738" s="35">
        <f>'Initial Info Client Demographic'!F738</f>
        <v>0</v>
      </c>
      <c r="AA738" s="35">
        <f>'Initial Info Client Demographic'!G738</f>
        <v>0</v>
      </c>
      <c r="AB738" s="35">
        <f>'Initial Info Client Demographic'!H738</f>
        <v>0</v>
      </c>
      <c r="AC738" s="35">
        <f>'Initial Info Client Demographic'!I738</f>
        <v>0</v>
      </c>
      <c r="AD738" s="35">
        <f>'Initial Info Client Demographic'!J738</f>
        <v>0</v>
      </c>
    </row>
    <row r="739" spans="1:30" ht="49.5" customHeight="1">
      <c r="A739" s="29">
        <f t="shared" si="7"/>
        <v>726</v>
      </c>
      <c r="B739" s="97">
        <f>'Initial Info Client Demographic'!B739</f>
        <v>0</v>
      </c>
      <c r="C739" s="98">
        <f>'Initial Info Client Demographic'!C739</f>
        <v>0</v>
      </c>
      <c r="D739" s="99"/>
      <c r="E739" s="100"/>
      <c r="F739" s="101"/>
      <c r="G739" s="87"/>
      <c r="H739" s="88"/>
      <c r="I739" s="102"/>
      <c r="J739" s="103"/>
      <c r="K739" s="104"/>
      <c r="L739" s="105"/>
      <c r="M739" s="93">
        <f t="shared" si="8"/>
        <v>0</v>
      </c>
      <c r="N739" s="110"/>
      <c r="O739" s="106">
        <f t="shared" si="9"/>
        <v>0</v>
      </c>
      <c r="P739" s="95"/>
      <c r="R739" s="96">
        <f>'Initial Info Client Demographic'!D739</f>
        <v>0</v>
      </c>
      <c r="T739" s="33">
        <f>'Initial Info Client Demographic'!E739</f>
        <v>0</v>
      </c>
      <c r="U739" s="34">
        <f>'Initial Info Client Demographic'!F739</f>
        <v>0</v>
      </c>
      <c r="V739" s="35">
        <f>'Initial Info Client Demographic'!G739</f>
        <v>0</v>
      </c>
      <c r="W739" s="33">
        <f>'Initial Info Client Demographic'!H739</f>
        <v>0</v>
      </c>
      <c r="X739" s="34">
        <f>'Initial Info Client Demographic'!I739</f>
        <v>0</v>
      </c>
      <c r="Y739" s="35">
        <f>'Initial Info Client Demographic'!E739</f>
        <v>0</v>
      </c>
      <c r="Z739" s="35">
        <f>'Initial Info Client Demographic'!F739</f>
        <v>0</v>
      </c>
      <c r="AA739" s="35">
        <f>'Initial Info Client Demographic'!G739</f>
        <v>0</v>
      </c>
      <c r="AB739" s="35">
        <f>'Initial Info Client Demographic'!H739</f>
        <v>0</v>
      </c>
      <c r="AC739" s="35">
        <f>'Initial Info Client Demographic'!I739</f>
        <v>0</v>
      </c>
      <c r="AD739" s="35">
        <f>'Initial Info Client Demographic'!J739</f>
        <v>0</v>
      </c>
    </row>
    <row r="740" spans="1:30" ht="49.5" customHeight="1">
      <c r="A740" s="29">
        <f t="shared" si="7"/>
        <v>727</v>
      </c>
      <c r="B740" s="82">
        <f>'Initial Info Client Demographic'!B740</f>
        <v>0</v>
      </c>
      <c r="C740" s="83">
        <f>'Initial Info Client Demographic'!C740</f>
        <v>0</v>
      </c>
      <c r="D740" s="84"/>
      <c r="E740" s="85"/>
      <c r="F740" s="86"/>
      <c r="G740" s="87"/>
      <c r="H740" s="88"/>
      <c r="I740" s="89"/>
      <c r="J740" s="90"/>
      <c r="K740" s="91"/>
      <c r="L740" s="92"/>
      <c r="M740" s="93">
        <f t="shared" si="8"/>
        <v>0</v>
      </c>
      <c r="N740" s="109"/>
      <c r="O740" s="94">
        <f t="shared" si="9"/>
        <v>0</v>
      </c>
      <c r="P740" s="95"/>
      <c r="R740" s="96">
        <f>'Initial Info Client Demographic'!D740</f>
        <v>0</v>
      </c>
      <c r="T740" s="33">
        <f>'Initial Info Client Demographic'!E740</f>
        <v>0</v>
      </c>
      <c r="U740" s="34">
        <f>'Initial Info Client Demographic'!F740</f>
        <v>0</v>
      </c>
      <c r="V740" s="35">
        <f>'Initial Info Client Demographic'!G740</f>
        <v>0</v>
      </c>
      <c r="W740" s="33">
        <f>'Initial Info Client Demographic'!H740</f>
        <v>0</v>
      </c>
      <c r="X740" s="34">
        <f>'Initial Info Client Demographic'!I740</f>
        <v>0</v>
      </c>
      <c r="Y740" s="35">
        <f>'Initial Info Client Demographic'!E740</f>
        <v>0</v>
      </c>
      <c r="Z740" s="35">
        <f>'Initial Info Client Demographic'!F740</f>
        <v>0</v>
      </c>
      <c r="AA740" s="35">
        <f>'Initial Info Client Demographic'!G740</f>
        <v>0</v>
      </c>
      <c r="AB740" s="35">
        <f>'Initial Info Client Demographic'!H740</f>
        <v>0</v>
      </c>
      <c r="AC740" s="35">
        <f>'Initial Info Client Demographic'!I740</f>
        <v>0</v>
      </c>
      <c r="AD740" s="35">
        <f>'Initial Info Client Demographic'!J740</f>
        <v>0</v>
      </c>
    </row>
    <row r="741" spans="1:30" ht="49.5" customHeight="1">
      <c r="A741" s="29">
        <f t="shared" si="7"/>
        <v>728</v>
      </c>
      <c r="B741" s="97">
        <f>'Initial Info Client Demographic'!B741</f>
        <v>0</v>
      </c>
      <c r="C741" s="98">
        <f>'Initial Info Client Demographic'!C741</f>
        <v>0</v>
      </c>
      <c r="D741" s="99"/>
      <c r="E741" s="100"/>
      <c r="F741" s="101"/>
      <c r="G741" s="87"/>
      <c r="H741" s="88"/>
      <c r="I741" s="102"/>
      <c r="J741" s="103"/>
      <c r="K741" s="104"/>
      <c r="L741" s="105"/>
      <c r="M741" s="93">
        <f t="shared" si="8"/>
        <v>0</v>
      </c>
      <c r="N741" s="110"/>
      <c r="O741" s="106">
        <f t="shared" si="9"/>
        <v>0</v>
      </c>
      <c r="P741" s="95"/>
      <c r="R741" s="96">
        <f>'Initial Info Client Demographic'!D741</f>
        <v>0</v>
      </c>
      <c r="T741" s="33">
        <f>'Initial Info Client Demographic'!E741</f>
        <v>0</v>
      </c>
      <c r="U741" s="34">
        <f>'Initial Info Client Demographic'!F741</f>
        <v>0</v>
      </c>
      <c r="V741" s="35">
        <f>'Initial Info Client Demographic'!G741</f>
        <v>0</v>
      </c>
      <c r="W741" s="33">
        <f>'Initial Info Client Demographic'!H741</f>
        <v>0</v>
      </c>
      <c r="X741" s="34">
        <f>'Initial Info Client Demographic'!I741</f>
        <v>0</v>
      </c>
      <c r="Y741" s="35">
        <f>'Initial Info Client Demographic'!E741</f>
        <v>0</v>
      </c>
      <c r="Z741" s="35">
        <f>'Initial Info Client Demographic'!F741</f>
        <v>0</v>
      </c>
      <c r="AA741" s="35">
        <f>'Initial Info Client Demographic'!G741</f>
        <v>0</v>
      </c>
      <c r="AB741" s="35">
        <f>'Initial Info Client Demographic'!H741</f>
        <v>0</v>
      </c>
      <c r="AC741" s="35">
        <f>'Initial Info Client Demographic'!I741</f>
        <v>0</v>
      </c>
      <c r="AD741" s="35">
        <f>'Initial Info Client Demographic'!J741</f>
        <v>0</v>
      </c>
    </row>
    <row r="742" spans="1:30" ht="49.5" customHeight="1">
      <c r="A742" s="29">
        <f t="shared" si="7"/>
        <v>729</v>
      </c>
      <c r="B742" s="82">
        <f>'Initial Info Client Demographic'!B742</f>
        <v>0</v>
      </c>
      <c r="C742" s="83">
        <f>'Initial Info Client Demographic'!C742</f>
        <v>0</v>
      </c>
      <c r="D742" s="84"/>
      <c r="E742" s="85"/>
      <c r="F742" s="86"/>
      <c r="G742" s="87"/>
      <c r="H742" s="88"/>
      <c r="I742" s="89"/>
      <c r="J742" s="90"/>
      <c r="K742" s="91"/>
      <c r="L742" s="92"/>
      <c r="M742" s="93">
        <f t="shared" si="8"/>
        <v>0</v>
      </c>
      <c r="N742" s="109"/>
      <c r="O742" s="94">
        <f t="shared" si="9"/>
        <v>0</v>
      </c>
      <c r="P742" s="95"/>
      <c r="R742" s="96">
        <f>'Initial Info Client Demographic'!D742</f>
        <v>0</v>
      </c>
      <c r="T742" s="33">
        <f>'Initial Info Client Demographic'!E742</f>
        <v>0</v>
      </c>
      <c r="U742" s="34">
        <f>'Initial Info Client Demographic'!F742</f>
        <v>0</v>
      </c>
      <c r="V742" s="35">
        <f>'Initial Info Client Demographic'!G742</f>
        <v>0</v>
      </c>
      <c r="W742" s="33">
        <f>'Initial Info Client Demographic'!H742</f>
        <v>0</v>
      </c>
      <c r="X742" s="34">
        <f>'Initial Info Client Demographic'!I742</f>
        <v>0</v>
      </c>
      <c r="Y742" s="35">
        <f>'Initial Info Client Demographic'!E742</f>
        <v>0</v>
      </c>
      <c r="Z742" s="35">
        <f>'Initial Info Client Demographic'!F742</f>
        <v>0</v>
      </c>
      <c r="AA742" s="35">
        <f>'Initial Info Client Demographic'!G742</f>
        <v>0</v>
      </c>
      <c r="AB742" s="35">
        <f>'Initial Info Client Demographic'!H742</f>
        <v>0</v>
      </c>
      <c r="AC742" s="35">
        <f>'Initial Info Client Demographic'!I742</f>
        <v>0</v>
      </c>
      <c r="AD742" s="35">
        <f>'Initial Info Client Demographic'!J742</f>
        <v>0</v>
      </c>
    </row>
    <row r="743" spans="1:30" ht="49.5" customHeight="1">
      <c r="A743" s="29">
        <f t="shared" si="7"/>
        <v>730</v>
      </c>
      <c r="B743" s="97">
        <f>'Initial Info Client Demographic'!B743</f>
        <v>0</v>
      </c>
      <c r="C743" s="98">
        <f>'Initial Info Client Demographic'!C743</f>
        <v>0</v>
      </c>
      <c r="D743" s="99"/>
      <c r="E743" s="100"/>
      <c r="F743" s="101"/>
      <c r="G743" s="87"/>
      <c r="H743" s="88"/>
      <c r="I743" s="102"/>
      <c r="J743" s="103"/>
      <c r="K743" s="104"/>
      <c r="L743" s="105"/>
      <c r="M743" s="93">
        <f t="shared" si="8"/>
        <v>0</v>
      </c>
      <c r="N743" s="110"/>
      <c r="O743" s="106">
        <f t="shared" si="9"/>
        <v>0</v>
      </c>
      <c r="P743" s="95"/>
      <c r="R743" s="96">
        <f>'Initial Info Client Demographic'!D743</f>
        <v>0</v>
      </c>
      <c r="T743" s="33">
        <f>'Initial Info Client Demographic'!E743</f>
        <v>0</v>
      </c>
      <c r="U743" s="34">
        <f>'Initial Info Client Demographic'!F743</f>
        <v>0</v>
      </c>
      <c r="V743" s="35">
        <f>'Initial Info Client Demographic'!G743</f>
        <v>0</v>
      </c>
      <c r="W743" s="33">
        <f>'Initial Info Client Demographic'!H743</f>
        <v>0</v>
      </c>
      <c r="X743" s="34">
        <f>'Initial Info Client Demographic'!I743</f>
        <v>0</v>
      </c>
      <c r="Y743" s="35">
        <f>'Initial Info Client Demographic'!E743</f>
        <v>0</v>
      </c>
      <c r="Z743" s="35">
        <f>'Initial Info Client Demographic'!F743</f>
        <v>0</v>
      </c>
      <c r="AA743" s="35">
        <f>'Initial Info Client Demographic'!G743</f>
        <v>0</v>
      </c>
      <c r="AB743" s="35">
        <f>'Initial Info Client Demographic'!H743</f>
        <v>0</v>
      </c>
      <c r="AC743" s="35">
        <f>'Initial Info Client Demographic'!I743</f>
        <v>0</v>
      </c>
      <c r="AD743" s="35">
        <f>'Initial Info Client Demographic'!J743</f>
        <v>0</v>
      </c>
    </row>
    <row r="744" spans="1:30" ht="49.5" customHeight="1">
      <c r="A744" s="29">
        <f t="shared" si="7"/>
        <v>731</v>
      </c>
      <c r="B744" s="82">
        <f>'Initial Info Client Demographic'!B744</f>
        <v>0</v>
      </c>
      <c r="C744" s="83">
        <f>'Initial Info Client Demographic'!C744</f>
        <v>0</v>
      </c>
      <c r="D744" s="84"/>
      <c r="E744" s="85"/>
      <c r="F744" s="86"/>
      <c r="G744" s="87"/>
      <c r="H744" s="88"/>
      <c r="I744" s="89"/>
      <c r="J744" s="90"/>
      <c r="K744" s="91"/>
      <c r="L744" s="92"/>
      <c r="M744" s="93">
        <f t="shared" si="8"/>
        <v>0</v>
      </c>
      <c r="N744" s="109"/>
      <c r="O744" s="94">
        <f t="shared" si="9"/>
        <v>0</v>
      </c>
      <c r="P744" s="95"/>
      <c r="R744" s="96">
        <f>'Initial Info Client Demographic'!D744</f>
        <v>0</v>
      </c>
      <c r="T744" s="33">
        <f>'Initial Info Client Demographic'!E744</f>
        <v>0</v>
      </c>
      <c r="U744" s="34">
        <f>'Initial Info Client Demographic'!F744</f>
        <v>0</v>
      </c>
      <c r="V744" s="35">
        <f>'Initial Info Client Demographic'!G744</f>
        <v>0</v>
      </c>
      <c r="W744" s="33">
        <f>'Initial Info Client Demographic'!H744</f>
        <v>0</v>
      </c>
      <c r="X744" s="34">
        <f>'Initial Info Client Demographic'!I744</f>
        <v>0</v>
      </c>
      <c r="Y744" s="35">
        <f>'Initial Info Client Demographic'!E744</f>
        <v>0</v>
      </c>
      <c r="Z744" s="35">
        <f>'Initial Info Client Demographic'!F744</f>
        <v>0</v>
      </c>
      <c r="AA744" s="35">
        <f>'Initial Info Client Demographic'!G744</f>
        <v>0</v>
      </c>
      <c r="AB744" s="35">
        <f>'Initial Info Client Demographic'!H744</f>
        <v>0</v>
      </c>
      <c r="AC744" s="35">
        <f>'Initial Info Client Demographic'!I744</f>
        <v>0</v>
      </c>
      <c r="AD744" s="35">
        <f>'Initial Info Client Demographic'!J744</f>
        <v>0</v>
      </c>
    </row>
    <row r="745" spans="1:30" ht="49.5" customHeight="1">
      <c r="A745" s="29">
        <f t="shared" si="7"/>
        <v>732</v>
      </c>
      <c r="B745" s="97">
        <f>'Initial Info Client Demographic'!B745</f>
        <v>0</v>
      </c>
      <c r="C745" s="98">
        <f>'Initial Info Client Demographic'!C745</f>
        <v>0</v>
      </c>
      <c r="D745" s="99"/>
      <c r="E745" s="100"/>
      <c r="F745" s="101"/>
      <c r="G745" s="87"/>
      <c r="H745" s="88"/>
      <c r="I745" s="102"/>
      <c r="J745" s="103"/>
      <c r="K745" s="104"/>
      <c r="L745" s="105"/>
      <c r="M745" s="93">
        <f t="shared" si="8"/>
        <v>0</v>
      </c>
      <c r="N745" s="110"/>
      <c r="O745" s="106">
        <f t="shared" si="9"/>
        <v>0</v>
      </c>
      <c r="P745" s="95"/>
      <c r="R745" s="96">
        <f>'Initial Info Client Demographic'!D745</f>
        <v>0</v>
      </c>
      <c r="T745" s="33">
        <f>'Initial Info Client Demographic'!E745</f>
        <v>0</v>
      </c>
      <c r="U745" s="34">
        <f>'Initial Info Client Demographic'!F745</f>
        <v>0</v>
      </c>
      <c r="V745" s="35">
        <f>'Initial Info Client Demographic'!G745</f>
        <v>0</v>
      </c>
      <c r="W745" s="33">
        <f>'Initial Info Client Demographic'!H745</f>
        <v>0</v>
      </c>
      <c r="X745" s="34">
        <f>'Initial Info Client Demographic'!I745</f>
        <v>0</v>
      </c>
      <c r="Y745" s="35">
        <f>'Initial Info Client Demographic'!E745</f>
        <v>0</v>
      </c>
      <c r="Z745" s="35">
        <f>'Initial Info Client Demographic'!F745</f>
        <v>0</v>
      </c>
      <c r="AA745" s="35">
        <f>'Initial Info Client Demographic'!G745</f>
        <v>0</v>
      </c>
      <c r="AB745" s="35">
        <f>'Initial Info Client Demographic'!H745</f>
        <v>0</v>
      </c>
      <c r="AC745" s="35">
        <f>'Initial Info Client Demographic'!I745</f>
        <v>0</v>
      </c>
      <c r="AD745" s="35">
        <f>'Initial Info Client Demographic'!J745</f>
        <v>0</v>
      </c>
    </row>
    <row r="746" spans="1:30" ht="49.5" customHeight="1">
      <c r="A746" s="29">
        <f t="shared" si="7"/>
        <v>733</v>
      </c>
      <c r="B746" s="82">
        <f>'Initial Info Client Demographic'!B746</f>
        <v>0</v>
      </c>
      <c r="C746" s="83">
        <f>'Initial Info Client Demographic'!C746</f>
        <v>0</v>
      </c>
      <c r="D746" s="84"/>
      <c r="E746" s="85"/>
      <c r="F746" s="86"/>
      <c r="G746" s="87"/>
      <c r="H746" s="88"/>
      <c r="I746" s="89"/>
      <c r="J746" s="90"/>
      <c r="K746" s="91"/>
      <c r="L746" s="92"/>
      <c r="M746" s="93">
        <f t="shared" si="8"/>
        <v>0</v>
      </c>
      <c r="N746" s="109"/>
      <c r="O746" s="94">
        <f t="shared" si="9"/>
        <v>0</v>
      </c>
      <c r="P746" s="95"/>
      <c r="R746" s="96">
        <f>'Initial Info Client Demographic'!D746</f>
        <v>0</v>
      </c>
      <c r="T746" s="33">
        <f>'Initial Info Client Demographic'!E746</f>
        <v>0</v>
      </c>
      <c r="U746" s="34">
        <f>'Initial Info Client Demographic'!F746</f>
        <v>0</v>
      </c>
      <c r="V746" s="35">
        <f>'Initial Info Client Demographic'!G746</f>
        <v>0</v>
      </c>
      <c r="W746" s="33">
        <f>'Initial Info Client Demographic'!H746</f>
        <v>0</v>
      </c>
      <c r="X746" s="34">
        <f>'Initial Info Client Demographic'!I746</f>
        <v>0</v>
      </c>
      <c r="Y746" s="35">
        <f>'Initial Info Client Demographic'!E746</f>
        <v>0</v>
      </c>
      <c r="Z746" s="35">
        <f>'Initial Info Client Demographic'!F746</f>
        <v>0</v>
      </c>
      <c r="AA746" s="35">
        <f>'Initial Info Client Demographic'!G746</f>
        <v>0</v>
      </c>
      <c r="AB746" s="35">
        <f>'Initial Info Client Demographic'!H746</f>
        <v>0</v>
      </c>
      <c r="AC746" s="35">
        <f>'Initial Info Client Demographic'!I746</f>
        <v>0</v>
      </c>
      <c r="AD746" s="35">
        <f>'Initial Info Client Demographic'!J746</f>
        <v>0</v>
      </c>
    </row>
    <row r="747" spans="1:30" ht="49.5" customHeight="1">
      <c r="A747" s="29">
        <f t="shared" si="7"/>
        <v>734</v>
      </c>
      <c r="B747" s="97">
        <f>'Initial Info Client Demographic'!B747</f>
        <v>0</v>
      </c>
      <c r="C747" s="98">
        <f>'Initial Info Client Demographic'!C747</f>
        <v>0</v>
      </c>
      <c r="D747" s="99"/>
      <c r="E747" s="100"/>
      <c r="F747" s="101"/>
      <c r="G747" s="87"/>
      <c r="H747" s="88"/>
      <c r="I747" s="102"/>
      <c r="J747" s="103"/>
      <c r="K747" s="104"/>
      <c r="L747" s="105"/>
      <c r="M747" s="93">
        <f t="shared" si="8"/>
        <v>0</v>
      </c>
      <c r="N747" s="110"/>
      <c r="O747" s="106">
        <f t="shared" si="9"/>
        <v>0</v>
      </c>
      <c r="P747" s="95"/>
      <c r="R747" s="96">
        <f>'Initial Info Client Demographic'!D747</f>
        <v>0</v>
      </c>
      <c r="T747" s="33">
        <f>'Initial Info Client Demographic'!E747</f>
        <v>0</v>
      </c>
      <c r="U747" s="34">
        <f>'Initial Info Client Demographic'!F747</f>
        <v>0</v>
      </c>
      <c r="V747" s="35">
        <f>'Initial Info Client Demographic'!G747</f>
        <v>0</v>
      </c>
      <c r="W747" s="33">
        <f>'Initial Info Client Demographic'!H747</f>
        <v>0</v>
      </c>
      <c r="X747" s="34">
        <f>'Initial Info Client Demographic'!I747</f>
        <v>0</v>
      </c>
      <c r="Y747" s="35">
        <f>'Initial Info Client Demographic'!E747</f>
        <v>0</v>
      </c>
      <c r="Z747" s="35">
        <f>'Initial Info Client Demographic'!F747</f>
        <v>0</v>
      </c>
      <c r="AA747" s="35">
        <f>'Initial Info Client Demographic'!G747</f>
        <v>0</v>
      </c>
      <c r="AB747" s="35">
        <f>'Initial Info Client Demographic'!H747</f>
        <v>0</v>
      </c>
      <c r="AC747" s="35">
        <f>'Initial Info Client Demographic'!I747</f>
        <v>0</v>
      </c>
      <c r="AD747" s="35">
        <f>'Initial Info Client Demographic'!J747</f>
        <v>0</v>
      </c>
    </row>
    <row r="748" spans="1:30" ht="49.5" customHeight="1">
      <c r="A748" s="29">
        <f t="shared" si="7"/>
        <v>735</v>
      </c>
      <c r="B748" s="82">
        <f>'Initial Info Client Demographic'!B748</f>
        <v>0</v>
      </c>
      <c r="C748" s="83">
        <f>'Initial Info Client Demographic'!C748</f>
        <v>0</v>
      </c>
      <c r="D748" s="84"/>
      <c r="E748" s="85"/>
      <c r="F748" s="86"/>
      <c r="G748" s="87"/>
      <c r="H748" s="88"/>
      <c r="I748" s="89"/>
      <c r="J748" s="90"/>
      <c r="K748" s="91"/>
      <c r="L748" s="92"/>
      <c r="M748" s="93">
        <f t="shared" si="8"/>
        <v>0</v>
      </c>
      <c r="N748" s="109"/>
      <c r="O748" s="94">
        <f t="shared" si="9"/>
        <v>0</v>
      </c>
      <c r="P748" s="95"/>
      <c r="R748" s="96">
        <f>'Initial Info Client Demographic'!D748</f>
        <v>0</v>
      </c>
      <c r="T748" s="33">
        <f>'Initial Info Client Demographic'!E748</f>
        <v>0</v>
      </c>
      <c r="U748" s="34">
        <f>'Initial Info Client Demographic'!F748</f>
        <v>0</v>
      </c>
      <c r="V748" s="35">
        <f>'Initial Info Client Demographic'!G748</f>
        <v>0</v>
      </c>
      <c r="W748" s="33">
        <f>'Initial Info Client Demographic'!H748</f>
        <v>0</v>
      </c>
      <c r="X748" s="34">
        <f>'Initial Info Client Demographic'!I748</f>
        <v>0</v>
      </c>
      <c r="Y748" s="35">
        <f>'Initial Info Client Demographic'!E748</f>
        <v>0</v>
      </c>
      <c r="Z748" s="35">
        <f>'Initial Info Client Demographic'!F748</f>
        <v>0</v>
      </c>
      <c r="AA748" s="35">
        <f>'Initial Info Client Demographic'!G748</f>
        <v>0</v>
      </c>
      <c r="AB748" s="35">
        <f>'Initial Info Client Demographic'!H748</f>
        <v>0</v>
      </c>
      <c r="AC748" s="35">
        <f>'Initial Info Client Demographic'!I748</f>
        <v>0</v>
      </c>
      <c r="AD748" s="35">
        <f>'Initial Info Client Demographic'!J748</f>
        <v>0</v>
      </c>
    </row>
    <row r="749" spans="1:30" ht="49.5" customHeight="1">
      <c r="A749" s="29">
        <f t="shared" si="7"/>
        <v>736</v>
      </c>
      <c r="B749" s="97">
        <f>'Initial Info Client Demographic'!B749</f>
        <v>0</v>
      </c>
      <c r="C749" s="98">
        <f>'Initial Info Client Demographic'!C749</f>
        <v>0</v>
      </c>
      <c r="D749" s="99"/>
      <c r="E749" s="100"/>
      <c r="F749" s="101"/>
      <c r="G749" s="87"/>
      <c r="H749" s="88"/>
      <c r="I749" s="102"/>
      <c r="J749" s="103"/>
      <c r="K749" s="104"/>
      <c r="L749" s="105"/>
      <c r="M749" s="93">
        <f t="shared" si="8"/>
        <v>0</v>
      </c>
      <c r="N749" s="110"/>
      <c r="O749" s="106">
        <f t="shared" si="9"/>
        <v>0</v>
      </c>
      <c r="P749" s="95"/>
      <c r="R749" s="96">
        <f>'Initial Info Client Demographic'!D749</f>
        <v>0</v>
      </c>
      <c r="T749" s="33">
        <f>'Initial Info Client Demographic'!E749</f>
        <v>0</v>
      </c>
      <c r="U749" s="34">
        <f>'Initial Info Client Demographic'!F749</f>
        <v>0</v>
      </c>
      <c r="V749" s="35">
        <f>'Initial Info Client Demographic'!G749</f>
        <v>0</v>
      </c>
      <c r="W749" s="33">
        <f>'Initial Info Client Demographic'!H749</f>
        <v>0</v>
      </c>
      <c r="X749" s="34">
        <f>'Initial Info Client Demographic'!I749</f>
        <v>0</v>
      </c>
      <c r="Y749" s="35">
        <f>'Initial Info Client Demographic'!E749</f>
        <v>0</v>
      </c>
      <c r="Z749" s="35">
        <f>'Initial Info Client Demographic'!F749</f>
        <v>0</v>
      </c>
      <c r="AA749" s="35">
        <f>'Initial Info Client Demographic'!G749</f>
        <v>0</v>
      </c>
      <c r="AB749" s="35">
        <f>'Initial Info Client Demographic'!H749</f>
        <v>0</v>
      </c>
      <c r="AC749" s="35">
        <f>'Initial Info Client Demographic'!I749</f>
        <v>0</v>
      </c>
      <c r="AD749" s="35">
        <f>'Initial Info Client Demographic'!J749</f>
        <v>0</v>
      </c>
    </row>
    <row r="750" spans="1:30" ht="49.5" customHeight="1">
      <c r="A750" s="29">
        <f t="shared" si="7"/>
        <v>737</v>
      </c>
      <c r="B750" s="82">
        <f>'Initial Info Client Demographic'!B750</f>
        <v>0</v>
      </c>
      <c r="C750" s="83">
        <f>'Initial Info Client Demographic'!C750</f>
        <v>0</v>
      </c>
      <c r="D750" s="84"/>
      <c r="E750" s="85"/>
      <c r="F750" s="86"/>
      <c r="G750" s="87"/>
      <c r="H750" s="88"/>
      <c r="I750" s="89"/>
      <c r="J750" s="90"/>
      <c r="K750" s="91"/>
      <c r="L750" s="92"/>
      <c r="M750" s="93">
        <f t="shared" si="8"/>
        <v>0</v>
      </c>
      <c r="N750" s="109"/>
      <c r="O750" s="94">
        <f t="shared" si="9"/>
        <v>0</v>
      </c>
      <c r="P750" s="95"/>
      <c r="R750" s="96">
        <f>'Initial Info Client Demographic'!D750</f>
        <v>0</v>
      </c>
      <c r="T750" s="33">
        <f>'Initial Info Client Demographic'!E750</f>
        <v>0</v>
      </c>
      <c r="U750" s="34">
        <f>'Initial Info Client Demographic'!F750</f>
        <v>0</v>
      </c>
      <c r="V750" s="35">
        <f>'Initial Info Client Demographic'!G750</f>
        <v>0</v>
      </c>
      <c r="W750" s="33">
        <f>'Initial Info Client Demographic'!H750</f>
        <v>0</v>
      </c>
      <c r="X750" s="34">
        <f>'Initial Info Client Demographic'!I750</f>
        <v>0</v>
      </c>
      <c r="Y750" s="35">
        <f>'Initial Info Client Demographic'!E750</f>
        <v>0</v>
      </c>
      <c r="Z750" s="35">
        <f>'Initial Info Client Demographic'!F750</f>
        <v>0</v>
      </c>
      <c r="AA750" s="35">
        <f>'Initial Info Client Demographic'!G750</f>
        <v>0</v>
      </c>
      <c r="AB750" s="35">
        <f>'Initial Info Client Demographic'!H750</f>
        <v>0</v>
      </c>
      <c r="AC750" s="35">
        <f>'Initial Info Client Demographic'!I750</f>
        <v>0</v>
      </c>
      <c r="AD750" s="35">
        <f>'Initial Info Client Demographic'!J750</f>
        <v>0</v>
      </c>
    </row>
    <row r="751" spans="1:30" ht="49.5" customHeight="1">
      <c r="A751" s="29">
        <f t="shared" si="7"/>
        <v>738</v>
      </c>
      <c r="B751" s="97">
        <f>'Initial Info Client Demographic'!B751</f>
        <v>0</v>
      </c>
      <c r="C751" s="98">
        <f>'Initial Info Client Demographic'!C751</f>
        <v>0</v>
      </c>
      <c r="D751" s="99"/>
      <c r="E751" s="100"/>
      <c r="F751" s="101"/>
      <c r="G751" s="87"/>
      <c r="H751" s="88"/>
      <c r="I751" s="102"/>
      <c r="J751" s="103"/>
      <c r="K751" s="104"/>
      <c r="L751" s="105"/>
      <c r="M751" s="93">
        <f t="shared" si="8"/>
        <v>0</v>
      </c>
      <c r="N751" s="110"/>
      <c r="O751" s="106">
        <f t="shared" si="9"/>
        <v>0</v>
      </c>
      <c r="P751" s="95"/>
      <c r="R751" s="96">
        <f>'Initial Info Client Demographic'!D751</f>
        <v>0</v>
      </c>
      <c r="T751" s="33">
        <f>'Initial Info Client Demographic'!E751</f>
        <v>0</v>
      </c>
      <c r="U751" s="34">
        <f>'Initial Info Client Demographic'!F751</f>
        <v>0</v>
      </c>
      <c r="V751" s="35">
        <f>'Initial Info Client Demographic'!G751</f>
        <v>0</v>
      </c>
      <c r="W751" s="33">
        <f>'Initial Info Client Demographic'!H751</f>
        <v>0</v>
      </c>
      <c r="X751" s="34">
        <f>'Initial Info Client Demographic'!I751</f>
        <v>0</v>
      </c>
      <c r="Y751" s="35">
        <f>'Initial Info Client Demographic'!E751</f>
        <v>0</v>
      </c>
      <c r="Z751" s="35">
        <f>'Initial Info Client Demographic'!F751</f>
        <v>0</v>
      </c>
      <c r="AA751" s="35">
        <f>'Initial Info Client Demographic'!G751</f>
        <v>0</v>
      </c>
      <c r="AB751" s="35">
        <f>'Initial Info Client Demographic'!H751</f>
        <v>0</v>
      </c>
      <c r="AC751" s="35">
        <f>'Initial Info Client Demographic'!I751</f>
        <v>0</v>
      </c>
      <c r="AD751" s="35">
        <f>'Initial Info Client Demographic'!J751</f>
        <v>0</v>
      </c>
    </row>
    <row r="752" spans="1:30" ht="49.5" customHeight="1">
      <c r="A752" s="29">
        <f t="shared" si="7"/>
        <v>739</v>
      </c>
      <c r="B752" s="82">
        <f>'Initial Info Client Demographic'!B752</f>
        <v>0</v>
      </c>
      <c r="C752" s="83">
        <f>'Initial Info Client Demographic'!C752</f>
        <v>0</v>
      </c>
      <c r="D752" s="84"/>
      <c r="E752" s="85"/>
      <c r="F752" s="86"/>
      <c r="G752" s="87"/>
      <c r="H752" s="88"/>
      <c r="I752" s="89"/>
      <c r="J752" s="90"/>
      <c r="K752" s="91"/>
      <c r="L752" s="92"/>
      <c r="M752" s="93">
        <f t="shared" si="8"/>
        <v>0</v>
      </c>
      <c r="N752" s="109"/>
      <c r="O752" s="94">
        <f t="shared" si="9"/>
        <v>0</v>
      </c>
      <c r="P752" s="95"/>
      <c r="R752" s="96">
        <f>'Initial Info Client Demographic'!D752</f>
        <v>0</v>
      </c>
      <c r="T752" s="33">
        <f>'Initial Info Client Demographic'!E752</f>
        <v>0</v>
      </c>
      <c r="U752" s="34">
        <f>'Initial Info Client Demographic'!F752</f>
        <v>0</v>
      </c>
      <c r="V752" s="35">
        <f>'Initial Info Client Demographic'!G752</f>
        <v>0</v>
      </c>
      <c r="W752" s="33">
        <f>'Initial Info Client Demographic'!H752</f>
        <v>0</v>
      </c>
      <c r="X752" s="34">
        <f>'Initial Info Client Demographic'!I752</f>
        <v>0</v>
      </c>
      <c r="Y752" s="35">
        <f>'Initial Info Client Demographic'!E752</f>
        <v>0</v>
      </c>
      <c r="Z752" s="35">
        <f>'Initial Info Client Demographic'!F752</f>
        <v>0</v>
      </c>
      <c r="AA752" s="35">
        <f>'Initial Info Client Demographic'!G752</f>
        <v>0</v>
      </c>
      <c r="AB752" s="35">
        <f>'Initial Info Client Demographic'!H752</f>
        <v>0</v>
      </c>
      <c r="AC752" s="35">
        <f>'Initial Info Client Demographic'!I752</f>
        <v>0</v>
      </c>
      <c r="AD752" s="35">
        <f>'Initial Info Client Demographic'!J752</f>
        <v>0</v>
      </c>
    </row>
    <row r="753" spans="1:30" ht="49.5" customHeight="1">
      <c r="A753" s="29">
        <f t="shared" si="7"/>
        <v>740</v>
      </c>
      <c r="B753" s="97">
        <f>'Initial Info Client Demographic'!B753</f>
        <v>0</v>
      </c>
      <c r="C753" s="98">
        <f>'Initial Info Client Demographic'!C753</f>
        <v>0</v>
      </c>
      <c r="D753" s="99"/>
      <c r="E753" s="100"/>
      <c r="F753" s="101"/>
      <c r="G753" s="87"/>
      <c r="H753" s="88"/>
      <c r="I753" s="102"/>
      <c r="J753" s="103"/>
      <c r="K753" s="104"/>
      <c r="L753" s="105"/>
      <c r="M753" s="93">
        <f t="shared" si="8"/>
        <v>0</v>
      </c>
      <c r="N753" s="110"/>
      <c r="O753" s="106">
        <f t="shared" si="9"/>
        <v>0</v>
      </c>
      <c r="P753" s="95"/>
      <c r="R753" s="96">
        <f>'Initial Info Client Demographic'!D753</f>
        <v>0</v>
      </c>
      <c r="T753" s="33">
        <f>'Initial Info Client Demographic'!E753</f>
        <v>0</v>
      </c>
      <c r="U753" s="34">
        <f>'Initial Info Client Demographic'!F753</f>
        <v>0</v>
      </c>
      <c r="V753" s="35">
        <f>'Initial Info Client Demographic'!G753</f>
        <v>0</v>
      </c>
      <c r="W753" s="33">
        <f>'Initial Info Client Demographic'!H753</f>
        <v>0</v>
      </c>
      <c r="X753" s="34">
        <f>'Initial Info Client Demographic'!I753</f>
        <v>0</v>
      </c>
      <c r="Y753" s="35">
        <f>'Initial Info Client Demographic'!E753</f>
        <v>0</v>
      </c>
      <c r="Z753" s="35">
        <f>'Initial Info Client Demographic'!F753</f>
        <v>0</v>
      </c>
      <c r="AA753" s="35">
        <f>'Initial Info Client Demographic'!G753</f>
        <v>0</v>
      </c>
      <c r="AB753" s="35">
        <f>'Initial Info Client Demographic'!H753</f>
        <v>0</v>
      </c>
      <c r="AC753" s="35">
        <f>'Initial Info Client Demographic'!I753</f>
        <v>0</v>
      </c>
      <c r="AD753" s="35">
        <f>'Initial Info Client Demographic'!J753</f>
        <v>0</v>
      </c>
    </row>
    <row r="754" spans="1:30" ht="49.5" customHeight="1">
      <c r="A754" s="29">
        <f t="shared" si="7"/>
        <v>741</v>
      </c>
      <c r="B754" s="82">
        <f>'Initial Info Client Demographic'!B754</f>
        <v>0</v>
      </c>
      <c r="C754" s="83">
        <f>'Initial Info Client Demographic'!C754</f>
        <v>0</v>
      </c>
      <c r="D754" s="84"/>
      <c r="E754" s="85"/>
      <c r="F754" s="86"/>
      <c r="G754" s="87"/>
      <c r="H754" s="88"/>
      <c r="I754" s="89"/>
      <c r="J754" s="90"/>
      <c r="K754" s="91"/>
      <c r="L754" s="92"/>
      <c r="M754" s="93">
        <f t="shared" si="8"/>
        <v>0</v>
      </c>
      <c r="N754" s="109"/>
      <c r="O754" s="94">
        <f t="shared" si="9"/>
        <v>0</v>
      </c>
      <c r="P754" s="95"/>
      <c r="R754" s="96">
        <f>'Initial Info Client Demographic'!D754</f>
        <v>0</v>
      </c>
      <c r="T754" s="33">
        <f>'Initial Info Client Demographic'!E754</f>
        <v>0</v>
      </c>
      <c r="U754" s="34">
        <f>'Initial Info Client Demographic'!F754</f>
        <v>0</v>
      </c>
      <c r="V754" s="35">
        <f>'Initial Info Client Demographic'!G754</f>
        <v>0</v>
      </c>
      <c r="W754" s="33">
        <f>'Initial Info Client Demographic'!H754</f>
        <v>0</v>
      </c>
      <c r="X754" s="34">
        <f>'Initial Info Client Demographic'!I754</f>
        <v>0</v>
      </c>
      <c r="Y754" s="35">
        <f>'Initial Info Client Demographic'!E754</f>
        <v>0</v>
      </c>
      <c r="Z754" s="35">
        <f>'Initial Info Client Demographic'!F754</f>
        <v>0</v>
      </c>
      <c r="AA754" s="35">
        <f>'Initial Info Client Demographic'!G754</f>
        <v>0</v>
      </c>
      <c r="AB754" s="35">
        <f>'Initial Info Client Demographic'!H754</f>
        <v>0</v>
      </c>
      <c r="AC754" s="35">
        <f>'Initial Info Client Demographic'!I754</f>
        <v>0</v>
      </c>
      <c r="AD754" s="35">
        <f>'Initial Info Client Demographic'!J754</f>
        <v>0</v>
      </c>
    </row>
    <row r="755" spans="1:30" ht="49.5" customHeight="1">
      <c r="A755" s="29">
        <f t="shared" si="7"/>
        <v>742</v>
      </c>
      <c r="B755" s="97">
        <f>'Initial Info Client Demographic'!B755</f>
        <v>0</v>
      </c>
      <c r="C755" s="98">
        <f>'Initial Info Client Demographic'!C755</f>
        <v>0</v>
      </c>
      <c r="D755" s="99"/>
      <c r="E755" s="100"/>
      <c r="F755" s="101"/>
      <c r="G755" s="87"/>
      <c r="H755" s="88"/>
      <c r="I755" s="102"/>
      <c r="J755" s="103"/>
      <c r="K755" s="104"/>
      <c r="L755" s="105"/>
      <c r="M755" s="93">
        <f t="shared" si="8"/>
        <v>0</v>
      </c>
      <c r="N755" s="110"/>
      <c r="O755" s="106">
        <f t="shared" si="9"/>
        <v>0</v>
      </c>
      <c r="P755" s="95"/>
      <c r="R755" s="96">
        <f>'Initial Info Client Demographic'!D755</f>
        <v>0</v>
      </c>
      <c r="T755" s="33">
        <f>'Initial Info Client Demographic'!E755</f>
        <v>0</v>
      </c>
      <c r="U755" s="34">
        <f>'Initial Info Client Demographic'!F755</f>
        <v>0</v>
      </c>
      <c r="V755" s="35">
        <f>'Initial Info Client Demographic'!G755</f>
        <v>0</v>
      </c>
      <c r="W755" s="33">
        <f>'Initial Info Client Demographic'!H755</f>
        <v>0</v>
      </c>
      <c r="X755" s="34">
        <f>'Initial Info Client Demographic'!I755</f>
        <v>0</v>
      </c>
      <c r="Y755" s="35">
        <f>'Initial Info Client Demographic'!E755</f>
        <v>0</v>
      </c>
      <c r="Z755" s="35">
        <f>'Initial Info Client Demographic'!F755</f>
        <v>0</v>
      </c>
      <c r="AA755" s="35">
        <f>'Initial Info Client Demographic'!G755</f>
        <v>0</v>
      </c>
      <c r="AB755" s="35">
        <f>'Initial Info Client Demographic'!H755</f>
        <v>0</v>
      </c>
      <c r="AC755" s="35">
        <f>'Initial Info Client Demographic'!I755</f>
        <v>0</v>
      </c>
      <c r="AD755" s="35">
        <f>'Initial Info Client Demographic'!J755</f>
        <v>0</v>
      </c>
    </row>
    <row r="756" spans="1:30" ht="49.5" customHeight="1">
      <c r="A756" s="29">
        <f t="shared" si="7"/>
        <v>743</v>
      </c>
      <c r="B756" s="82">
        <f>'Initial Info Client Demographic'!B756</f>
        <v>0</v>
      </c>
      <c r="C756" s="83">
        <f>'Initial Info Client Demographic'!C756</f>
        <v>0</v>
      </c>
      <c r="D756" s="84"/>
      <c r="E756" s="85"/>
      <c r="F756" s="86"/>
      <c r="G756" s="87"/>
      <c r="H756" s="88"/>
      <c r="I756" s="89"/>
      <c r="J756" s="90"/>
      <c r="K756" s="91"/>
      <c r="L756" s="92"/>
      <c r="M756" s="93">
        <f t="shared" si="8"/>
        <v>0</v>
      </c>
      <c r="N756" s="109"/>
      <c r="O756" s="94">
        <f t="shared" si="9"/>
        <v>0</v>
      </c>
      <c r="P756" s="95"/>
      <c r="R756" s="96">
        <f>'Initial Info Client Demographic'!D756</f>
        <v>0</v>
      </c>
      <c r="T756" s="33">
        <f>'Initial Info Client Demographic'!E756</f>
        <v>0</v>
      </c>
      <c r="U756" s="34">
        <f>'Initial Info Client Demographic'!F756</f>
        <v>0</v>
      </c>
      <c r="V756" s="35">
        <f>'Initial Info Client Demographic'!G756</f>
        <v>0</v>
      </c>
      <c r="W756" s="33">
        <f>'Initial Info Client Demographic'!H756</f>
        <v>0</v>
      </c>
      <c r="X756" s="34">
        <f>'Initial Info Client Demographic'!I756</f>
        <v>0</v>
      </c>
      <c r="Y756" s="35">
        <f>'Initial Info Client Demographic'!E756</f>
        <v>0</v>
      </c>
      <c r="Z756" s="35">
        <f>'Initial Info Client Demographic'!F756</f>
        <v>0</v>
      </c>
      <c r="AA756" s="35">
        <f>'Initial Info Client Demographic'!G756</f>
        <v>0</v>
      </c>
      <c r="AB756" s="35">
        <f>'Initial Info Client Demographic'!H756</f>
        <v>0</v>
      </c>
      <c r="AC756" s="35">
        <f>'Initial Info Client Demographic'!I756</f>
        <v>0</v>
      </c>
      <c r="AD756" s="35">
        <f>'Initial Info Client Demographic'!J756</f>
        <v>0</v>
      </c>
    </row>
    <row r="757" spans="1:30" ht="49.5" customHeight="1">
      <c r="A757" s="29">
        <f t="shared" si="7"/>
        <v>744</v>
      </c>
      <c r="B757" s="97">
        <f>'Initial Info Client Demographic'!B757</f>
        <v>0</v>
      </c>
      <c r="C757" s="98">
        <f>'Initial Info Client Demographic'!C757</f>
        <v>0</v>
      </c>
      <c r="D757" s="99"/>
      <c r="E757" s="100"/>
      <c r="F757" s="101"/>
      <c r="G757" s="87"/>
      <c r="H757" s="88"/>
      <c r="I757" s="102"/>
      <c r="J757" s="103"/>
      <c r="K757" s="104"/>
      <c r="L757" s="105"/>
      <c r="M757" s="93">
        <f t="shared" si="8"/>
        <v>0</v>
      </c>
      <c r="N757" s="110"/>
      <c r="O757" s="106">
        <f t="shared" si="9"/>
        <v>0</v>
      </c>
      <c r="P757" s="95"/>
      <c r="R757" s="96">
        <f>'Initial Info Client Demographic'!D757</f>
        <v>0</v>
      </c>
      <c r="T757" s="33">
        <f>'Initial Info Client Demographic'!E757</f>
        <v>0</v>
      </c>
      <c r="U757" s="34">
        <f>'Initial Info Client Demographic'!F757</f>
        <v>0</v>
      </c>
      <c r="V757" s="35">
        <f>'Initial Info Client Demographic'!G757</f>
        <v>0</v>
      </c>
      <c r="W757" s="33">
        <f>'Initial Info Client Demographic'!H757</f>
        <v>0</v>
      </c>
      <c r="X757" s="34">
        <f>'Initial Info Client Demographic'!I757</f>
        <v>0</v>
      </c>
      <c r="Y757" s="35">
        <f>'Initial Info Client Demographic'!E757</f>
        <v>0</v>
      </c>
      <c r="Z757" s="35">
        <f>'Initial Info Client Demographic'!F757</f>
        <v>0</v>
      </c>
      <c r="AA757" s="35">
        <f>'Initial Info Client Demographic'!G757</f>
        <v>0</v>
      </c>
      <c r="AB757" s="35">
        <f>'Initial Info Client Demographic'!H757</f>
        <v>0</v>
      </c>
      <c r="AC757" s="35">
        <f>'Initial Info Client Demographic'!I757</f>
        <v>0</v>
      </c>
      <c r="AD757" s="35">
        <f>'Initial Info Client Demographic'!J757</f>
        <v>0</v>
      </c>
    </row>
    <row r="758" spans="1:30" ht="49.5" customHeight="1">
      <c r="A758" s="29">
        <f t="shared" si="7"/>
        <v>745</v>
      </c>
      <c r="B758" s="82">
        <f>'Initial Info Client Demographic'!B758</f>
        <v>0</v>
      </c>
      <c r="C758" s="83">
        <f>'Initial Info Client Demographic'!C758</f>
        <v>0</v>
      </c>
      <c r="D758" s="84"/>
      <c r="E758" s="85"/>
      <c r="F758" s="86"/>
      <c r="G758" s="87"/>
      <c r="H758" s="88"/>
      <c r="I758" s="89"/>
      <c r="J758" s="90"/>
      <c r="K758" s="91"/>
      <c r="L758" s="92"/>
      <c r="M758" s="93">
        <f t="shared" si="8"/>
        <v>0</v>
      </c>
      <c r="N758" s="109"/>
      <c r="O758" s="94">
        <f t="shared" si="9"/>
        <v>0</v>
      </c>
      <c r="P758" s="95"/>
      <c r="R758" s="96">
        <f>'Initial Info Client Demographic'!D758</f>
        <v>0</v>
      </c>
      <c r="T758" s="33">
        <f>'Initial Info Client Demographic'!E758</f>
        <v>0</v>
      </c>
      <c r="U758" s="34">
        <f>'Initial Info Client Demographic'!F758</f>
        <v>0</v>
      </c>
      <c r="V758" s="35">
        <f>'Initial Info Client Demographic'!G758</f>
        <v>0</v>
      </c>
      <c r="W758" s="33">
        <f>'Initial Info Client Demographic'!H758</f>
        <v>0</v>
      </c>
      <c r="X758" s="34">
        <f>'Initial Info Client Demographic'!I758</f>
        <v>0</v>
      </c>
      <c r="Y758" s="35">
        <f>'Initial Info Client Demographic'!E758</f>
        <v>0</v>
      </c>
      <c r="Z758" s="35">
        <f>'Initial Info Client Demographic'!F758</f>
        <v>0</v>
      </c>
      <c r="AA758" s="35">
        <f>'Initial Info Client Demographic'!G758</f>
        <v>0</v>
      </c>
      <c r="AB758" s="35">
        <f>'Initial Info Client Demographic'!H758</f>
        <v>0</v>
      </c>
      <c r="AC758" s="35">
        <f>'Initial Info Client Demographic'!I758</f>
        <v>0</v>
      </c>
      <c r="AD758" s="35">
        <f>'Initial Info Client Demographic'!J758</f>
        <v>0</v>
      </c>
    </row>
    <row r="759" spans="1:30" ht="49.5" customHeight="1">
      <c r="A759" s="29">
        <f t="shared" si="7"/>
        <v>746</v>
      </c>
      <c r="B759" s="97">
        <f>'Initial Info Client Demographic'!B759</f>
        <v>0</v>
      </c>
      <c r="C759" s="98">
        <f>'Initial Info Client Demographic'!C759</f>
        <v>0</v>
      </c>
      <c r="D759" s="99"/>
      <c r="E759" s="100"/>
      <c r="F759" s="101"/>
      <c r="G759" s="87"/>
      <c r="H759" s="88"/>
      <c r="I759" s="102"/>
      <c r="J759" s="103"/>
      <c r="K759" s="104"/>
      <c r="L759" s="105"/>
      <c r="M759" s="93">
        <f t="shared" si="8"/>
        <v>0</v>
      </c>
      <c r="N759" s="110"/>
      <c r="O759" s="106">
        <f t="shared" si="9"/>
        <v>0</v>
      </c>
      <c r="P759" s="95"/>
      <c r="R759" s="96">
        <f>'Initial Info Client Demographic'!D759</f>
        <v>0</v>
      </c>
      <c r="T759" s="33">
        <f>'Initial Info Client Demographic'!E759</f>
        <v>0</v>
      </c>
      <c r="U759" s="34">
        <f>'Initial Info Client Demographic'!F759</f>
        <v>0</v>
      </c>
      <c r="V759" s="35">
        <f>'Initial Info Client Demographic'!G759</f>
        <v>0</v>
      </c>
      <c r="W759" s="33">
        <f>'Initial Info Client Demographic'!H759</f>
        <v>0</v>
      </c>
      <c r="X759" s="34">
        <f>'Initial Info Client Demographic'!I759</f>
        <v>0</v>
      </c>
      <c r="Y759" s="35">
        <f>'Initial Info Client Demographic'!E759</f>
        <v>0</v>
      </c>
      <c r="Z759" s="35">
        <f>'Initial Info Client Demographic'!F759</f>
        <v>0</v>
      </c>
      <c r="AA759" s="35">
        <f>'Initial Info Client Demographic'!G759</f>
        <v>0</v>
      </c>
      <c r="AB759" s="35">
        <f>'Initial Info Client Demographic'!H759</f>
        <v>0</v>
      </c>
      <c r="AC759" s="35">
        <f>'Initial Info Client Demographic'!I759</f>
        <v>0</v>
      </c>
      <c r="AD759" s="35">
        <f>'Initial Info Client Demographic'!J759</f>
        <v>0</v>
      </c>
    </row>
    <row r="760" spans="1:30" ht="49.5" customHeight="1">
      <c r="A760" s="29">
        <f t="shared" si="7"/>
        <v>747</v>
      </c>
      <c r="B760" s="82">
        <f>'Initial Info Client Demographic'!B760</f>
        <v>0</v>
      </c>
      <c r="C760" s="83">
        <f>'Initial Info Client Demographic'!C760</f>
        <v>0</v>
      </c>
      <c r="D760" s="84"/>
      <c r="E760" s="85"/>
      <c r="F760" s="86"/>
      <c r="G760" s="87"/>
      <c r="H760" s="88"/>
      <c r="I760" s="89"/>
      <c r="J760" s="90"/>
      <c r="K760" s="91"/>
      <c r="L760" s="92"/>
      <c r="M760" s="93">
        <f t="shared" si="8"/>
        <v>0</v>
      </c>
      <c r="N760" s="109"/>
      <c r="O760" s="94">
        <f t="shared" si="9"/>
        <v>0</v>
      </c>
      <c r="P760" s="95"/>
      <c r="R760" s="96">
        <f>'Initial Info Client Demographic'!D760</f>
        <v>0</v>
      </c>
      <c r="T760" s="33">
        <f>'Initial Info Client Demographic'!E760</f>
        <v>0</v>
      </c>
      <c r="U760" s="34">
        <f>'Initial Info Client Demographic'!F760</f>
        <v>0</v>
      </c>
      <c r="V760" s="35">
        <f>'Initial Info Client Demographic'!G760</f>
        <v>0</v>
      </c>
      <c r="W760" s="33">
        <f>'Initial Info Client Demographic'!H760</f>
        <v>0</v>
      </c>
      <c r="X760" s="34">
        <f>'Initial Info Client Demographic'!I760</f>
        <v>0</v>
      </c>
      <c r="Y760" s="35">
        <f>'Initial Info Client Demographic'!E760</f>
        <v>0</v>
      </c>
      <c r="Z760" s="35">
        <f>'Initial Info Client Demographic'!F760</f>
        <v>0</v>
      </c>
      <c r="AA760" s="35">
        <f>'Initial Info Client Demographic'!G760</f>
        <v>0</v>
      </c>
      <c r="AB760" s="35">
        <f>'Initial Info Client Demographic'!H760</f>
        <v>0</v>
      </c>
      <c r="AC760" s="35">
        <f>'Initial Info Client Demographic'!I760</f>
        <v>0</v>
      </c>
      <c r="AD760" s="35">
        <f>'Initial Info Client Demographic'!J760</f>
        <v>0</v>
      </c>
    </row>
    <row r="761" spans="1:30" ht="49.5" customHeight="1">
      <c r="A761" s="29">
        <f t="shared" si="7"/>
        <v>748</v>
      </c>
      <c r="B761" s="97">
        <f>'Initial Info Client Demographic'!B761</f>
        <v>0</v>
      </c>
      <c r="C761" s="98">
        <f>'Initial Info Client Demographic'!C761</f>
        <v>0</v>
      </c>
      <c r="D761" s="99"/>
      <c r="E761" s="100"/>
      <c r="F761" s="101"/>
      <c r="G761" s="87"/>
      <c r="H761" s="88"/>
      <c r="I761" s="102"/>
      <c r="J761" s="103"/>
      <c r="K761" s="104"/>
      <c r="L761" s="105"/>
      <c r="M761" s="93">
        <f t="shared" si="8"/>
        <v>0</v>
      </c>
      <c r="N761" s="110"/>
      <c r="O761" s="106">
        <f t="shared" si="9"/>
        <v>0</v>
      </c>
      <c r="P761" s="95"/>
      <c r="R761" s="96">
        <f>'Initial Info Client Demographic'!D761</f>
        <v>0</v>
      </c>
      <c r="T761" s="33">
        <f>'Initial Info Client Demographic'!E761</f>
        <v>0</v>
      </c>
      <c r="U761" s="34">
        <f>'Initial Info Client Demographic'!F761</f>
        <v>0</v>
      </c>
      <c r="V761" s="35">
        <f>'Initial Info Client Demographic'!G761</f>
        <v>0</v>
      </c>
      <c r="W761" s="33">
        <f>'Initial Info Client Demographic'!H761</f>
        <v>0</v>
      </c>
      <c r="X761" s="34">
        <f>'Initial Info Client Demographic'!I761</f>
        <v>0</v>
      </c>
      <c r="Y761" s="35">
        <f>'Initial Info Client Demographic'!E761</f>
        <v>0</v>
      </c>
      <c r="Z761" s="35">
        <f>'Initial Info Client Demographic'!F761</f>
        <v>0</v>
      </c>
      <c r="AA761" s="35">
        <f>'Initial Info Client Demographic'!G761</f>
        <v>0</v>
      </c>
      <c r="AB761" s="35">
        <f>'Initial Info Client Demographic'!H761</f>
        <v>0</v>
      </c>
      <c r="AC761" s="35">
        <f>'Initial Info Client Demographic'!I761</f>
        <v>0</v>
      </c>
      <c r="AD761" s="35">
        <f>'Initial Info Client Demographic'!J761</f>
        <v>0</v>
      </c>
    </row>
    <row r="762" spans="1:30" ht="49.5" customHeight="1">
      <c r="A762" s="29">
        <f t="shared" si="7"/>
        <v>749</v>
      </c>
      <c r="B762" s="82">
        <f>'Initial Info Client Demographic'!B762</f>
        <v>0</v>
      </c>
      <c r="C762" s="83">
        <f>'Initial Info Client Demographic'!C762</f>
        <v>0</v>
      </c>
      <c r="D762" s="84"/>
      <c r="E762" s="85"/>
      <c r="F762" s="86"/>
      <c r="G762" s="87"/>
      <c r="H762" s="88"/>
      <c r="I762" s="89"/>
      <c r="J762" s="90"/>
      <c r="K762" s="91"/>
      <c r="L762" s="92"/>
      <c r="M762" s="93">
        <f t="shared" si="8"/>
        <v>0</v>
      </c>
      <c r="N762" s="109"/>
      <c r="O762" s="94">
        <f t="shared" si="9"/>
        <v>0</v>
      </c>
      <c r="P762" s="95"/>
      <c r="R762" s="96">
        <f>'Initial Info Client Demographic'!D762</f>
        <v>0</v>
      </c>
      <c r="T762" s="33">
        <f>'Initial Info Client Demographic'!E762</f>
        <v>0</v>
      </c>
      <c r="U762" s="34">
        <f>'Initial Info Client Demographic'!F762</f>
        <v>0</v>
      </c>
      <c r="V762" s="35">
        <f>'Initial Info Client Demographic'!G762</f>
        <v>0</v>
      </c>
      <c r="W762" s="33">
        <f>'Initial Info Client Demographic'!H762</f>
        <v>0</v>
      </c>
      <c r="X762" s="34">
        <f>'Initial Info Client Demographic'!I762</f>
        <v>0</v>
      </c>
      <c r="Y762" s="35">
        <f>'Initial Info Client Demographic'!E762</f>
        <v>0</v>
      </c>
      <c r="Z762" s="35">
        <f>'Initial Info Client Demographic'!F762</f>
        <v>0</v>
      </c>
      <c r="AA762" s="35">
        <f>'Initial Info Client Demographic'!G762</f>
        <v>0</v>
      </c>
      <c r="AB762" s="35">
        <f>'Initial Info Client Demographic'!H762</f>
        <v>0</v>
      </c>
      <c r="AC762" s="35">
        <f>'Initial Info Client Demographic'!I762</f>
        <v>0</v>
      </c>
      <c r="AD762" s="35">
        <f>'Initial Info Client Demographic'!J762</f>
        <v>0</v>
      </c>
    </row>
    <row r="763" spans="1:30" ht="49.5" customHeight="1">
      <c r="A763" s="29">
        <f t="shared" si="7"/>
        <v>750</v>
      </c>
      <c r="B763" s="97">
        <f>'Initial Info Client Demographic'!B763</f>
        <v>0</v>
      </c>
      <c r="C763" s="98">
        <f>'Initial Info Client Demographic'!C763</f>
        <v>0</v>
      </c>
      <c r="D763" s="99"/>
      <c r="E763" s="100"/>
      <c r="F763" s="101"/>
      <c r="G763" s="87"/>
      <c r="H763" s="88"/>
      <c r="I763" s="102"/>
      <c r="J763" s="103"/>
      <c r="K763" s="104"/>
      <c r="L763" s="105"/>
      <c r="M763" s="93">
        <f t="shared" si="8"/>
        <v>0</v>
      </c>
      <c r="N763" s="110"/>
      <c r="O763" s="106">
        <f t="shared" si="9"/>
        <v>0</v>
      </c>
      <c r="P763" s="95"/>
      <c r="R763" s="96">
        <f>'Initial Info Client Demographic'!D763</f>
        <v>0</v>
      </c>
      <c r="T763" s="33">
        <f>'Initial Info Client Demographic'!E763</f>
        <v>0</v>
      </c>
      <c r="U763" s="34">
        <f>'Initial Info Client Demographic'!F763</f>
        <v>0</v>
      </c>
      <c r="V763" s="35">
        <f>'Initial Info Client Demographic'!G763</f>
        <v>0</v>
      </c>
      <c r="W763" s="33">
        <f>'Initial Info Client Demographic'!H763</f>
        <v>0</v>
      </c>
      <c r="X763" s="34">
        <f>'Initial Info Client Demographic'!I763</f>
        <v>0</v>
      </c>
      <c r="Y763" s="35">
        <f>'Initial Info Client Demographic'!E763</f>
        <v>0</v>
      </c>
      <c r="Z763" s="35">
        <f>'Initial Info Client Demographic'!F763</f>
        <v>0</v>
      </c>
      <c r="AA763" s="35">
        <f>'Initial Info Client Demographic'!G763</f>
        <v>0</v>
      </c>
      <c r="AB763" s="35">
        <f>'Initial Info Client Demographic'!H763</f>
        <v>0</v>
      </c>
      <c r="AC763" s="35">
        <f>'Initial Info Client Demographic'!I763</f>
        <v>0</v>
      </c>
      <c r="AD763" s="35">
        <f>'Initial Info Client Demographic'!J763</f>
        <v>0</v>
      </c>
    </row>
    <row r="764" spans="1:30" ht="49.5" customHeight="1">
      <c r="A764" s="29">
        <f t="shared" si="7"/>
        <v>751</v>
      </c>
      <c r="B764" s="82">
        <f>'Initial Info Client Demographic'!B764</f>
        <v>0</v>
      </c>
      <c r="C764" s="83">
        <f>'Initial Info Client Demographic'!C764</f>
        <v>0</v>
      </c>
      <c r="D764" s="84"/>
      <c r="E764" s="85"/>
      <c r="F764" s="86"/>
      <c r="G764" s="87"/>
      <c r="H764" s="88"/>
      <c r="I764" s="89"/>
      <c r="J764" s="90"/>
      <c r="K764" s="91"/>
      <c r="L764" s="92"/>
      <c r="M764" s="93">
        <f t="shared" si="8"/>
        <v>0</v>
      </c>
      <c r="N764" s="109"/>
      <c r="O764" s="94">
        <f t="shared" si="9"/>
        <v>0</v>
      </c>
      <c r="P764" s="95"/>
      <c r="R764" s="96">
        <f>'Initial Info Client Demographic'!D764</f>
        <v>0</v>
      </c>
      <c r="T764" s="33">
        <f>'Initial Info Client Demographic'!E764</f>
        <v>0</v>
      </c>
      <c r="U764" s="34">
        <f>'Initial Info Client Demographic'!F764</f>
        <v>0</v>
      </c>
      <c r="V764" s="35">
        <f>'Initial Info Client Demographic'!G764</f>
        <v>0</v>
      </c>
      <c r="W764" s="33">
        <f>'Initial Info Client Demographic'!H764</f>
        <v>0</v>
      </c>
      <c r="X764" s="34">
        <f>'Initial Info Client Demographic'!I764</f>
        <v>0</v>
      </c>
      <c r="Y764" s="35">
        <f>'Initial Info Client Demographic'!E764</f>
        <v>0</v>
      </c>
      <c r="Z764" s="35">
        <f>'Initial Info Client Demographic'!F764</f>
        <v>0</v>
      </c>
      <c r="AA764" s="35">
        <f>'Initial Info Client Demographic'!G764</f>
        <v>0</v>
      </c>
      <c r="AB764" s="35">
        <f>'Initial Info Client Demographic'!H764</f>
        <v>0</v>
      </c>
      <c r="AC764" s="35">
        <f>'Initial Info Client Demographic'!I764</f>
        <v>0</v>
      </c>
      <c r="AD764" s="35">
        <f>'Initial Info Client Demographic'!J764</f>
        <v>0</v>
      </c>
    </row>
    <row r="765" spans="1:30" ht="49.5" customHeight="1">
      <c r="A765" s="29">
        <f t="shared" si="7"/>
        <v>752</v>
      </c>
      <c r="B765" s="97">
        <f>'Initial Info Client Demographic'!B765</f>
        <v>0</v>
      </c>
      <c r="C765" s="98">
        <f>'Initial Info Client Demographic'!C765</f>
        <v>0</v>
      </c>
      <c r="D765" s="99"/>
      <c r="E765" s="100"/>
      <c r="F765" s="101"/>
      <c r="G765" s="87"/>
      <c r="H765" s="88"/>
      <c r="I765" s="102"/>
      <c r="J765" s="103"/>
      <c r="K765" s="104"/>
      <c r="L765" s="105"/>
      <c r="M765" s="93">
        <f t="shared" si="8"/>
        <v>0</v>
      </c>
      <c r="N765" s="110"/>
      <c r="O765" s="106">
        <f t="shared" si="9"/>
        <v>0</v>
      </c>
      <c r="P765" s="95"/>
      <c r="R765" s="96">
        <f>'Initial Info Client Demographic'!D765</f>
        <v>0</v>
      </c>
      <c r="T765" s="33">
        <f>'Initial Info Client Demographic'!E765</f>
        <v>0</v>
      </c>
      <c r="U765" s="34">
        <f>'Initial Info Client Demographic'!F765</f>
        <v>0</v>
      </c>
      <c r="V765" s="35">
        <f>'Initial Info Client Demographic'!G765</f>
        <v>0</v>
      </c>
      <c r="W765" s="33">
        <f>'Initial Info Client Demographic'!H765</f>
        <v>0</v>
      </c>
      <c r="X765" s="34">
        <f>'Initial Info Client Demographic'!I765</f>
        <v>0</v>
      </c>
      <c r="Y765" s="35">
        <f>'Initial Info Client Demographic'!E765</f>
        <v>0</v>
      </c>
      <c r="Z765" s="35">
        <f>'Initial Info Client Demographic'!F765</f>
        <v>0</v>
      </c>
      <c r="AA765" s="35">
        <f>'Initial Info Client Demographic'!G765</f>
        <v>0</v>
      </c>
      <c r="AB765" s="35">
        <f>'Initial Info Client Demographic'!H765</f>
        <v>0</v>
      </c>
      <c r="AC765" s="35">
        <f>'Initial Info Client Demographic'!I765</f>
        <v>0</v>
      </c>
      <c r="AD765" s="35">
        <f>'Initial Info Client Demographic'!J765</f>
        <v>0</v>
      </c>
    </row>
    <row r="766" spans="1:30" ht="49.5" customHeight="1">
      <c r="A766" s="29">
        <f t="shared" si="7"/>
        <v>753</v>
      </c>
      <c r="B766" s="82">
        <f>'Initial Info Client Demographic'!B766</f>
        <v>0</v>
      </c>
      <c r="C766" s="83">
        <f>'Initial Info Client Demographic'!C766</f>
        <v>0</v>
      </c>
      <c r="D766" s="84"/>
      <c r="E766" s="85"/>
      <c r="F766" s="86"/>
      <c r="G766" s="87"/>
      <c r="H766" s="88"/>
      <c r="I766" s="89"/>
      <c r="J766" s="90"/>
      <c r="K766" s="91"/>
      <c r="L766" s="92"/>
      <c r="M766" s="93">
        <f t="shared" si="8"/>
        <v>0</v>
      </c>
      <c r="N766" s="109"/>
      <c r="O766" s="94">
        <f t="shared" si="9"/>
        <v>0</v>
      </c>
      <c r="P766" s="95"/>
      <c r="R766" s="96">
        <f>'Initial Info Client Demographic'!D766</f>
        <v>0</v>
      </c>
      <c r="T766" s="33">
        <f>'Initial Info Client Demographic'!E766</f>
        <v>0</v>
      </c>
      <c r="U766" s="34">
        <f>'Initial Info Client Demographic'!F766</f>
        <v>0</v>
      </c>
      <c r="V766" s="35">
        <f>'Initial Info Client Demographic'!G766</f>
        <v>0</v>
      </c>
      <c r="W766" s="33">
        <f>'Initial Info Client Demographic'!H766</f>
        <v>0</v>
      </c>
      <c r="X766" s="34">
        <f>'Initial Info Client Demographic'!I766</f>
        <v>0</v>
      </c>
      <c r="Y766" s="35">
        <f>'Initial Info Client Demographic'!E766</f>
        <v>0</v>
      </c>
      <c r="Z766" s="35">
        <f>'Initial Info Client Demographic'!F766</f>
        <v>0</v>
      </c>
      <c r="AA766" s="35">
        <f>'Initial Info Client Demographic'!G766</f>
        <v>0</v>
      </c>
      <c r="AB766" s="35">
        <f>'Initial Info Client Demographic'!H766</f>
        <v>0</v>
      </c>
      <c r="AC766" s="35">
        <f>'Initial Info Client Demographic'!I766</f>
        <v>0</v>
      </c>
      <c r="AD766" s="35">
        <f>'Initial Info Client Demographic'!J766</f>
        <v>0</v>
      </c>
    </row>
    <row r="767" spans="1:30" ht="49.5" customHeight="1">
      <c r="A767" s="29">
        <f t="shared" si="7"/>
        <v>754</v>
      </c>
      <c r="B767" s="97">
        <f>'Initial Info Client Demographic'!B767</f>
        <v>0</v>
      </c>
      <c r="C767" s="98">
        <f>'Initial Info Client Demographic'!C767</f>
        <v>0</v>
      </c>
      <c r="D767" s="99"/>
      <c r="E767" s="100"/>
      <c r="F767" s="101"/>
      <c r="G767" s="87"/>
      <c r="H767" s="88"/>
      <c r="I767" s="102"/>
      <c r="J767" s="103"/>
      <c r="K767" s="104"/>
      <c r="L767" s="105"/>
      <c r="M767" s="93">
        <f t="shared" si="8"/>
        <v>0</v>
      </c>
      <c r="N767" s="110"/>
      <c r="O767" s="106">
        <f t="shared" si="9"/>
        <v>0</v>
      </c>
      <c r="P767" s="95"/>
      <c r="R767" s="96">
        <f>'Initial Info Client Demographic'!D767</f>
        <v>0</v>
      </c>
      <c r="T767" s="33">
        <f>'Initial Info Client Demographic'!E767</f>
        <v>0</v>
      </c>
      <c r="U767" s="34">
        <f>'Initial Info Client Demographic'!F767</f>
        <v>0</v>
      </c>
      <c r="V767" s="35">
        <f>'Initial Info Client Demographic'!G767</f>
        <v>0</v>
      </c>
      <c r="W767" s="33">
        <f>'Initial Info Client Demographic'!H767</f>
        <v>0</v>
      </c>
      <c r="X767" s="34">
        <f>'Initial Info Client Demographic'!I767</f>
        <v>0</v>
      </c>
      <c r="Y767" s="35">
        <f>'Initial Info Client Demographic'!E767</f>
        <v>0</v>
      </c>
      <c r="Z767" s="35">
        <f>'Initial Info Client Demographic'!F767</f>
        <v>0</v>
      </c>
      <c r="AA767" s="35">
        <f>'Initial Info Client Demographic'!G767</f>
        <v>0</v>
      </c>
      <c r="AB767" s="35">
        <f>'Initial Info Client Demographic'!H767</f>
        <v>0</v>
      </c>
      <c r="AC767" s="35">
        <f>'Initial Info Client Demographic'!I767</f>
        <v>0</v>
      </c>
      <c r="AD767" s="35">
        <f>'Initial Info Client Demographic'!J767</f>
        <v>0</v>
      </c>
    </row>
    <row r="768" spans="1:30" ht="49.5" customHeight="1">
      <c r="A768" s="29">
        <f t="shared" si="7"/>
        <v>755</v>
      </c>
      <c r="B768" s="82">
        <f>'Initial Info Client Demographic'!B768</f>
        <v>0</v>
      </c>
      <c r="C768" s="83">
        <f>'Initial Info Client Demographic'!C768</f>
        <v>0</v>
      </c>
      <c r="D768" s="84"/>
      <c r="E768" s="85"/>
      <c r="F768" s="86"/>
      <c r="G768" s="87"/>
      <c r="H768" s="88"/>
      <c r="I768" s="89"/>
      <c r="J768" s="90"/>
      <c r="K768" s="91"/>
      <c r="L768" s="92"/>
      <c r="M768" s="93">
        <f t="shared" si="8"/>
        <v>0</v>
      </c>
      <c r="N768" s="109"/>
      <c r="O768" s="94">
        <f t="shared" si="9"/>
        <v>0</v>
      </c>
      <c r="P768" s="95"/>
      <c r="R768" s="96">
        <f>'Initial Info Client Demographic'!D768</f>
        <v>0</v>
      </c>
      <c r="T768" s="33">
        <f>'Initial Info Client Demographic'!E768</f>
        <v>0</v>
      </c>
      <c r="U768" s="34">
        <f>'Initial Info Client Demographic'!F768</f>
        <v>0</v>
      </c>
      <c r="V768" s="35">
        <f>'Initial Info Client Demographic'!G768</f>
        <v>0</v>
      </c>
      <c r="W768" s="33">
        <f>'Initial Info Client Demographic'!H768</f>
        <v>0</v>
      </c>
      <c r="X768" s="34">
        <f>'Initial Info Client Demographic'!I768</f>
        <v>0</v>
      </c>
      <c r="Y768" s="35">
        <f>'Initial Info Client Demographic'!E768</f>
        <v>0</v>
      </c>
      <c r="Z768" s="35">
        <f>'Initial Info Client Demographic'!F768</f>
        <v>0</v>
      </c>
      <c r="AA768" s="35">
        <f>'Initial Info Client Demographic'!G768</f>
        <v>0</v>
      </c>
      <c r="AB768" s="35">
        <f>'Initial Info Client Demographic'!H768</f>
        <v>0</v>
      </c>
      <c r="AC768" s="35">
        <f>'Initial Info Client Demographic'!I768</f>
        <v>0</v>
      </c>
      <c r="AD768" s="35">
        <f>'Initial Info Client Demographic'!J768</f>
        <v>0</v>
      </c>
    </row>
    <row r="769" spans="1:30" ht="49.5" customHeight="1">
      <c r="A769" s="29">
        <f t="shared" si="7"/>
        <v>756</v>
      </c>
      <c r="B769" s="97">
        <f>'Initial Info Client Demographic'!B769</f>
        <v>0</v>
      </c>
      <c r="C769" s="98">
        <f>'Initial Info Client Demographic'!C769</f>
        <v>0</v>
      </c>
      <c r="D769" s="99"/>
      <c r="E769" s="100"/>
      <c r="F769" s="101"/>
      <c r="G769" s="87"/>
      <c r="H769" s="88"/>
      <c r="I769" s="102"/>
      <c r="J769" s="103"/>
      <c r="K769" s="104"/>
      <c r="L769" s="105"/>
      <c r="M769" s="93">
        <f t="shared" si="8"/>
        <v>0</v>
      </c>
      <c r="N769" s="110"/>
      <c r="O769" s="106">
        <f t="shared" si="9"/>
        <v>0</v>
      </c>
      <c r="P769" s="95"/>
      <c r="R769" s="96">
        <f>'Initial Info Client Demographic'!D769</f>
        <v>0</v>
      </c>
      <c r="T769" s="33">
        <f>'Initial Info Client Demographic'!E769</f>
        <v>0</v>
      </c>
      <c r="U769" s="34">
        <f>'Initial Info Client Demographic'!F769</f>
        <v>0</v>
      </c>
      <c r="V769" s="35">
        <f>'Initial Info Client Demographic'!G769</f>
        <v>0</v>
      </c>
      <c r="W769" s="33">
        <f>'Initial Info Client Demographic'!H769</f>
        <v>0</v>
      </c>
      <c r="X769" s="34">
        <f>'Initial Info Client Demographic'!I769</f>
        <v>0</v>
      </c>
      <c r="Y769" s="35">
        <f>'Initial Info Client Demographic'!E769</f>
        <v>0</v>
      </c>
      <c r="Z769" s="35">
        <f>'Initial Info Client Demographic'!F769</f>
        <v>0</v>
      </c>
      <c r="AA769" s="35">
        <f>'Initial Info Client Demographic'!G769</f>
        <v>0</v>
      </c>
      <c r="AB769" s="35">
        <f>'Initial Info Client Demographic'!H769</f>
        <v>0</v>
      </c>
      <c r="AC769" s="35">
        <f>'Initial Info Client Demographic'!I769</f>
        <v>0</v>
      </c>
      <c r="AD769" s="35">
        <f>'Initial Info Client Demographic'!J769</f>
        <v>0</v>
      </c>
    </row>
    <row r="770" spans="1:30" ht="49.5" customHeight="1">
      <c r="A770" s="29">
        <f t="shared" si="7"/>
        <v>757</v>
      </c>
      <c r="B770" s="82">
        <f>'Initial Info Client Demographic'!B770</f>
        <v>0</v>
      </c>
      <c r="C770" s="83">
        <f>'Initial Info Client Demographic'!C770</f>
        <v>0</v>
      </c>
      <c r="D770" s="84"/>
      <c r="E770" s="85"/>
      <c r="F770" s="86"/>
      <c r="G770" s="87"/>
      <c r="H770" s="88"/>
      <c r="I770" s="89"/>
      <c r="J770" s="90"/>
      <c r="K770" s="91"/>
      <c r="L770" s="92"/>
      <c r="M770" s="93">
        <f t="shared" si="8"/>
        <v>0</v>
      </c>
      <c r="N770" s="109"/>
      <c r="O770" s="94">
        <f t="shared" si="9"/>
        <v>0</v>
      </c>
      <c r="P770" s="95"/>
      <c r="R770" s="96">
        <f>'Initial Info Client Demographic'!D770</f>
        <v>0</v>
      </c>
      <c r="T770" s="33">
        <f>'Initial Info Client Demographic'!E770</f>
        <v>0</v>
      </c>
      <c r="U770" s="34">
        <f>'Initial Info Client Demographic'!F770</f>
        <v>0</v>
      </c>
      <c r="V770" s="35">
        <f>'Initial Info Client Demographic'!G770</f>
        <v>0</v>
      </c>
      <c r="W770" s="33">
        <f>'Initial Info Client Demographic'!H770</f>
        <v>0</v>
      </c>
      <c r="X770" s="34">
        <f>'Initial Info Client Demographic'!I770</f>
        <v>0</v>
      </c>
      <c r="Y770" s="35">
        <f>'Initial Info Client Demographic'!E770</f>
        <v>0</v>
      </c>
      <c r="Z770" s="35">
        <f>'Initial Info Client Demographic'!F770</f>
        <v>0</v>
      </c>
      <c r="AA770" s="35">
        <f>'Initial Info Client Demographic'!G770</f>
        <v>0</v>
      </c>
      <c r="AB770" s="35">
        <f>'Initial Info Client Demographic'!H770</f>
        <v>0</v>
      </c>
      <c r="AC770" s="35">
        <f>'Initial Info Client Demographic'!I770</f>
        <v>0</v>
      </c>
      <c r="AD770" s="35">
        <f>'Initial Info Client Demographic'!J770</f>
        <v>0</v>
      </c>
    </row>
    <row r="771" spans="1:30" ht="49.5" customHeight="1">
      <c r="A771" s="29">
        <f t="shared" si="7"/>
        <v>758</v>
      </c>
      <c r="B771" s="97">
        <f>'Initial Info Client Demographic'!B771</f>
        <v>0</v>
      </c>
      <c r="C771" s="98">
        <f>'Initial Info Client Demographic'!C771</f>
        <v>0</v>
      </c>
      <c r="D771" s="99"/>
      <c r="E771" s="100"/>
      <c r="F771" s="101"/>
      <c r="G771" s="87"/>
      <c r="H771" s="88"/>
      <c r="I771" s="102"/>
      <c r="J771" s="103"/>
      <c r="K771" s="104"/>
      <c r="L771" s="105"/>
      <c r="M771" s="93">
        <f t="shared" si="8"/>
        <v>0</v>
      </c>
      <c r="N771" s="110"/>
      <c r="O771" s="106">
        <f t="shared" si="9"/>
        <v>0</v>
      </c>
      <c r="P771" s="95"/>
      <c r="R771" s="96">
        <f>'Initial Info Client Demographic'!D771</f>
        <v>0</v>
      </c>
      <c r="T771" s="33">
        <f>'Initial Info Client Demographic'!E771</f>
        <v>0</v>
      </c>
      <c r="U771" s="34">
        <f>'Initial Info Client Demographic'!F771</f>
        <v>0</v>
      </c>
      <c r="V771" s="35">
        <f>'Initial Info Client Demographic'!G771</f>
        <v>0</v>
      </c>
      <c r="W771" s="33">
        <f>'Initial Info Client Demographic'!H771</f>
        <v>0</v>
      </c>
      <c r="X771" s="34">
        <f>'Initial Info Client Demographic'!I771</f>
        <v>0</v>
      </c>
      <c r="Y771" s="35">
        <f>'Initial Info Client Demographic'!E771</f>
        <v>0</v>
      </c>
      <c r="Z771" s="35">
        <f>'Initial Info Client Demographic'!F771</f>
        <v>0</v>
      </c>
      <c r="AA771" s="35">
        <f>'Initial Info Client Demographic'!G771</f>
        <v>0</v>
      </c>
      <c r="AB771" s="35">
        <f>'Initial Info Client Demographic'!H771</f>
        <v>0</v>
      </c>
      <c r="AC771" s="35">
        <f>'Initial Info Client Demographic'!I771</f>
        <v>0</v>
      </c>
      <c r="AD771" s="35">
        <f>'Initial Info Client Demographic'!J771</f>
        <v>0</v>
      </c>
    </row>
    <row r="772" spans="1:30" ht="49.5" customHeight="1">
      <c r="A772" s="29">
        <f t="shared" si="7"/>
        <v>759</v>
      </c>
      <c r="B772" s="82">
        <f>'Initial Info Client Demographic'!B772</f>
        <v>0</v>
      </c>
      <c r="C772" s="83">
        <f>'Initial Info Client Demographic'!C772</f>
        <v>0</v>
      </c>
      <c r="D772" s="84"/>
      <c r="E772" s="85"/>
      <c r="F772" s="86"/>
      <c r="G772" s="87"/>
      <c r="H772" s="88"/>
      <c r="I772" s="89"/>
      <c r="J772" s="90"/>
      <c r="K772" s="91"/>
      <c r="L772" s="92"/>
      <c r="M772" s="93">
        <f t="shared" si="8"/>
        <v>0</v>
      </c>
      <c r="N772" s="109"/>
      <c r="O772" s="94">
        <f t="shared" si="9"/>
        <v>0</v>
      </c>
      <c r="P772" s="95"/>
      <c r="R772" s="96">
        <f>'Initial Info Client Demographic'!D772</f>
        <v>0</v>
      </c>
      <c r="T772" s="33">
        <f>'Initial Info Client Demographic'!E772</f>
        <v>0</v>
      </c>
      <c r="U772" s="34">
        <f>'Initial Info Client Demographic'!F772</f>
        <v>0</v>
      </c>
      <c r="V772" s="35">
        <f>'Initial Info Client Demographic'!G772</f>
        <v>0</v>
      </c>
      <c r="W772" s="33">
        <f>'Initial Info Client Demographic'!H772</f>
        <v>0</v>
      </c>
      <c r="X772" s="34">
        <f>'Initial Info Client Demographic'!I772</f>
        <v>0</v>
      </c>
      <c r="Y772" s="35">
        <f>'Initial Info Client Demographic'!E772</f>
        <v>0</v>
      </c>
      <c r="Z772" s="35">
        <f>'Initial Info Client Demographic'!F772</f>
        <v>0</v>
      </c>
      <c r="AA772" s="35">
        <f>'Initial Info Client Demographic'!G772</f>
        <v>0</v>
      </c>
      <c r="AB772" s="35">
        <f>'Initial Info Client Demographic'!H772</f>
        <v>0</v>
      </c>
      <c r="AC772" s="35">
        <f>'Initial Info Client Demographic'!I772</f>
        <v>0</v>
      </c>
      <c r="AD772" s="35">
        <f>'Initial Info Client Demographic'!J772</f>
        <v>0</v>
      </c>
    </row>
    <row r="773" spans="1:30" ht="49.5" customHeight="1">
      <c r="A773" s="29">
        <f t="shared" si="7"/>
        <v>760</v>
      </c>
      <c r="B773" s="97">
        <f>'Initial Info Client Demographic'!B773</f>
        <v>0</v>
      </c>
      <c r="C773" s="98">
        <f>'Initial Info Client Demographic'!C773</f>
        <v>0</v>
      </c>
      <c r="D773" s="99"/>
      <c r="E773" s="100"/>
      <c r="F773" s="101"/>
      <c r="G773" s="87"/>
      <c r="H773" s="88"/>
      <c r="I773" s="102"/>
      <c r="J773" s="103"/>
      <c r="K773" s="104"/>
      <c r="L773" s="105"/>
      <c r="M773" s="93">
        <f t="shared" si="8"/>
        <v>0</v>
      </c>
      <c r="N773" s="110"/>
      <c r="O773" s="106">
        <f t="shared" si="9"/>
        <v>0</v>
      </c>
      <c r="P773" s="95"/>
      <c r="R773" s="96">
        <f>'Initial Info Client Demographic'!D773</f>
        <v>0</v>
      </c>
      <c r="T773" s="33">
        <f>'Initial Info Client Demographic'!E773</f>
        <v>0</v>
      </c>
      <c r="U773" s="34">
        <f>'Initial Info Client Demographic'!F773</f>
        <v>0</v>
      </c>
      <c r="V773" s="35">
        <f>'Initial Info Client Demographic'!G773</f>
        <v>0</v>
      </c>
      <c r="W773" s="33">
        <f>'Initial Info Client Demographic'!H773</f>
        <v>0</v>
      </c>
      <c r="X773" s="34">
        <f>'Initial Info Client Demographic'!I773</f>
        <v>0</v>
      </c>
      <c r="Y773" s="35">
        <f>'Initial Info Client Demographic'!E773</f>
        <v>0</v>
      </c>
      <c r="Z773" s="35">
        <f>'Initial Info Client Demographic'!F773</f>
        <v>0</v>
      </c>
      <c r="AA773" s="35">
        <f>'Initial Info Client Demographic'!G773</f>
        <v>0</v>
      </c>
      <c r="AB773" s="35">
        <f>'Initial Info Client Demographic'!H773</f>
        <v>0</v>
      </c>
      <c r="AC773" s="35">
        <f>'Initial Info Client Demographic'!I773</f>
        <v>0</v>
      </c>
      <c r="AD773" s="35">
        <f>'Initial Info Client Demographic'!J773</f>
        <v>0</v>
      </c>
    </row>
    <row r="774" spans="1:30" ht="49.5" customHeight="1">
      <c r="A774" s="29">
        <f t="shared" si="7"/>
        <v>761</v>
      </c>
      <c r="B774" s="82">
        <f>'Initial Info Client Demographic'!B774</f>
        <v>0</v>
      </c>
      <c r="C774" s="83">
        <f>'Initial Info Client Demographic'!C774</f>
        <v>0</v>
      </c>
      <c r="D774" s="84"/>
      <c r="E774" s="85"/>
      <c r="F774" s="86"/>
      <c r="G774" s="87"/>
      <c r="H774" s="88"/>
      <c r="I774" s="89"/>
      <c r="J774" s="90"/>
      <c r="K774" s="91"/>
      <c r="L774" s="92"/>
      <c r="M774" s="93">
        <f t="shared" si="8"/>
        <v>0</v>
      </c>
      <c r="N774" s="109"/>
      <c r="O774" s="94">
        <f t="shared" si="9"/>
        <v>0</v>
      </c>
      <c r="P774" s="95"/>
      <c r="R774" s="96">
        <f>'Initial Info Client Demographic'!D774</f>
        <v>0</v>
      </c>
      <c r="T774" s="33">
        <f>'Initial Info Client Demographic'!E774</f>
        <v>0</v>
      </c>
      <c r="U774" s="34">
        <f>'Initial Info Client Demographic'!F774</f>
        <v>0</v>
      </c>
      <c r="V774" s="35">
        <f>'Initial Info Client Demographic'!G774</f>
        <v>0</v>
      </c>
      <c r="W774" s="33">
        <f>'Initial Info Client Demographic'!H774</f>
        <v>0</v>
      </c>
      <c r="X774" s="34">
        <f>'Initial Info Client Demographic'!I774</f>
        <v>0</v>
      </c>
      <c r="Y774" s="35">
        <f>'Initial Info Client Demographic'!E774</f>
        <v>0</v>
      </c>
      <c r="Z774" s="35">
        <f>'Initial Info Client Demographic'!F774</f>
        <v>0</v>
      </c>
      <c r="AA774" s="35">
        <f>'Initial Info Client Demographic'!G774</f>
        <v>0</v>
      </c>
      <c r="AB774" s="35">
        <f>'Initial Info Client Demographic'!H774</f>
        <v>0</v>
      </c>
      <c r="AC774" s="35">
        <f>'Initial Info Client Demographic'!I774</f>
        <v>0</v>
      </c>
      <c r="AD774" s="35">
        <f>'Initial Info Client Demographic'!J774</f>
        <v>0</v>
      </c>
    </row>
    <row r="775" spans="1:30" ht="49.5" customHeight="1">
      <c r="A775" s="29">
        <f t="shared" si="7"/>
        <v>762</v>
      </c>
      <c r="B775" s="97">
        <f>'Initial Info Client Demographic'!B775</f>
        <v>0</v>
      </c>
      <c r="C775" s="98">
        <f>'Initial Info Client Demographic'!C775</f>
        <v>0</v>
      </c>
      <c r="D775" s="99"/>
      <c r="E775" s="100"/>
      <c r="F775" s="101"/>
      <c r="G775" s="87"/>
      <c r="H775" s="88"/>
      <c r="I775" s="102"/>
      <c r="J775" s="103"/>
      <c r="K775" s="104"/>
      <c r="L775" s="105"/>
      <c r="M775" s="93">
        <f t="shared" si="8"/>
        <v>0</v>
      </c>
      <c r="N775" s="110"/>
      <c r="O775" s="106">
        <f t="shared" si="9"/>
        <v>0</v>
      </c>
      <c r="P775" s="95"/>
      <c r="R775" s="96">
        <f>'Initial Info Client Demographic'!D775</f>
        <v>0</v>
      </c>
      <c r="T775" s="33">
        <f>'Initial Info Client Demographic'!E775</f>
        <v>0</v>
      </c>
      <c r="U775" s="34">
        <f>'Initial Info Client Demographic'!F775</f>
        <v>0</v>
      </c>
      <c r="V775" s="35">
        <f>'Initial Info Client Demographic'!G775</f>
        <v>0</v>
      </c>
      <c r="W775" s="33">
        <f>'Initial Info Client Demographic'!H775</f>
        <v>0</v>
      </c>
      <c r="X775" s="34">
        <f>'Initial Info Client Demographic'!I775</f>
        <v>0</v>
      </c>
      <c r="Y775" s="35">
        <f>'Initial Info Client Demographic'!E775</f>
        <v>0</v>
      </c>
      <c r="Z775" s="35">
        <f>'Initial Info Client Demographic'!F775</f>
        <v>0</v>
      </c>
      <c r="AA775" s="35">
        <f>'Initial Info Client Demographic'!G775</f>
        <v>0</v>
      </c>
      <c r="AB775" s="35">
        <f>'Initial Info Client Demographic'!H775</f>
        <v>0</v>
      </c>
      <c r="AC775" s="35">
        <f>'Initial Info Client Demographic'!I775</f>
        <v>0</v>
      </c>
      <c r="AD775" s="35">
        <f>'Initial Info Client Demographic'!J775</f>
        <v>0</v>
      </c>
    </row>
    <row r="776" spans="1:30" ht="49.5" customHeight="1">
      <c r="A776" s="29">
        <f t="shared" si="7"/>
        <v>763</v>
      </c>
      <c r="B776" s="82">
        <f>'Initial Info Client Demographic'!B776</f>
        <v>0</v>
      </c>
      <c r="C776" s="83">
        <f>'Initial Info Client Demographic'!C776</f>
        <v>0</v>
      </c>
      <c r="D776" s="84"/>
      <c r="E776" s="85"/>
      <c r="F776" s="86"/>
      <c r="G776" s="87"/>
      <c r="H776" s="88"/>
      <c r="I776" s="89"/>
      <c r="J776" s="90"/>
      <c r="K776" s="91"/>
      <c r="L776" s="92"/>
      <c r="M776" s="93">
        <f t="shared" si="8"/>
        <v>0</v>
      </c>
      <c r="N776" s="109"/>
      <c r="O776" s="94">
        <f t="shared" si="9"/>
        <v>0</v>
      </c>
      <c r="P776" s="95"/>
      <c r="R776" s="96">
        <f>'Initial Info Client Demographic'!D776</f>
        <v>0</v>
      </c>
      <c r="T776" s="33">
        <f>'Initial Info Client Demographic'!E776</f>
        <v>0</v>
      </c>
      <c r="U776" s="34">
        <f>'Initial Info Client Demographic'!F776</f>
        <v>0</v>
      </c>
      <c r="V776" s="35">
        <f>'Initial Info Client Demographic'!G776</f>
        <v>0</v>
      </c>
      <c r="W776" s="33">
        <f>'Initial Info Client Demographic'!H776</f>
        <v>0</v>
      </c>
      <c r="X776" s="34">
        <f>'Initial Info Client Demographic'!I776</f>
        <v>0</v>
      </c>
      <c r="Y776" s="35">
        <f>'Initial Info Client Demographic'!E776</f>
        <v>0</v>
      </c>
      <c r="Z776" s="35">
        <f>'Initial Info Client Demographic'!F776</f>
        <v>0</v>
      </c>
      <c r="AA776" s="35">
        <f>'Initial Info Client Demographic'!G776</f>
        <v>0</v>
      </c>
      <c r="AB776" s="35">
        <f>'Initial Info Client Demographic'!H776</f>
        <v>0</v>
      </c>
      <c r="AC776" s="35">
        <f>'Initial Info Client Demographic'!I776</f>
        <v>0</v>
      </c>
      <c r="AD776" s="35">
        <f>'Initial Info Client Demographic'!J776</f>
        <v>0</v>
      </c>
    </row>
    <row r="777" spans="1:30" ht="49.5" customHeight="1">
      <c r="A777" s="29">
        <f t="shared" si="7"/>
        <v>764</v>
      </c>
      <c r="B777" s="97">
        <f>'Initial Info Client Demographic'!B777</f>
        <v>0</v>
      </c>
      <c r="C777" s="98">
        <f>'Initial Info Client Demographic'!C777</f>
        <v>0</v>
      </c>
      <c r="D777" s="99"/>
      <c r="E777" s="100"/>
      <c r="F777" s="101"/>
      <c r="G777" s="87"/>
      <c r="H777" s="88"/>
      <c r="I777" s="102"/>
      <c r="J777" s="103"/>
      <c r="K777" s="104"/>
      <c r="L777" s="105"/>
      <c r="M777" s="93">
        <f t="shared" si="8"/>
        <v>0</v>
      </c>
      <c r="N777" s="110"/>
      <c r="O777" s="106">
        <f t="shared" si="9"/>
        <v>0</v>
      </c>
      <c r="P777" s="95"/>
      <c r="R777" s="96">
        <f>'Initial Info Client Demographic'!D777</f>
        <v>0</v>
      </c>
      <c r="T777" s="33">
        <f>'Initial Info Client Demographic'!E777</f>
        <v>0</v>
      </c>
      <c r="U777" s="34">
        <f>'Initial Info Client Demographic'!F777</f>
        <v>0</v>
      </c>
      <c r="V777" s="35">
        <f>'Initial Info Client Demographic'!G777</f>
        <v>0</v>
      </c>
      <c r="W777" s="33">
        <f>'Initial Info Client Demographic'!H777</f>
        <v>0</v>
      </c>
      <c r="X777" s="34">
        <f>'Initial Info Client Demographic'!I777</f>
        <v>0</v>
      </c>
      <c r="Y777" s="35">
        <f>'Initial Info Client Demographic'!E777</f>
        <v>0</v>
      </c>
      <c r="Z777" s="35">
        <f>'Initial Info Client Demographic'!F777</f>
        <v>0</v>
      </c>
      <c r="AA777" s="35">
        <f>'Initial Info Client Demographic'!G777</f>
        <v>0</v>
      </c>
      <c r="AB777" s="35">
        <f>'Initial Info Client Demographic'!H777</f>
        <v>0</v>
      </c>
      <c r="AC777" s="35">
        <f>'Initial Info Client Demographic'!I777</f>
        <v>0</v>
      </c>
      <c r="AD777" s="35">
        <f>'Initial Info Client Demographic'!J777</f>
        <v>0</v>
      </c>
    </row>
    <row r="778" spans="1:30" ht="49.5" customHeight="1">
      <c r="A778" s="29">
        <f t="shared" si="7"/>
        <v>765</v>
      </c>
      <c r="B778" s="82">
        <f>'Initial Info Client Demographic'!B778</f>
        <v>0</v>
      </c>
      <c r="C778" s="83">
        <f>'Initial Info Client Demographic'!C778</f>
        <v>0</v>
      </c>
      <c r="D778" s="84"/>
      <c r="E778" s="85"/>
      <c r="F778" s="86"/>
      <c r="G778" s="87"/>
      <c r="H778" s="88"/>
      <c r="I778" s="89"/>
      <c r="J778" s="90"/>
      <c r="K778" s="91"/>
      <c r="L778" s="92"/>
      <c r="M778" s="93">
        <f t="shared" si="8"/>
        <v>0</v>
      </c>
      <c r="N778" s="109"/>
      <c r="O778" s="94">
        <f t="shared" si="9"/>
        <v>0</v>
      </c>
      <c r="P778" s="95"/>
      <c r="R778" s="96">
        <f>'Initial Info Client Demographic'!D778</f>
        <v>0</v>
      </c>
      <c r="T778" s="33">
        <f>'Initial Info Client Demographic'!E778</f>
        <v>0</v>
      </c>
      <c r="U778" s="34">
        <f>'Initial Info Client Demographic'!F778</f>
        <v>0</v>
      </c>
      <c r="V778" s="35">
        <f>'Initial Info Client Demographic'!G778</f>
        <v>0</v>
      </c>
      <c r="W778" s="33">
        <f>'Initial Info Client Demographic'!H778</f>
        <v>0</v>
      </c>
      <c r="X778" s="34">
        <f>'Initial Info Client Demographic'!I778</f>
        <v>0</v>
      </c>
      <c r="Y778" s="35">
        <f>'Initial Info Client Demographic'!E778</f>
        <v>0</v>
      </c>
      <c r="Z778" s="35">
        <f>'Initial Info Client Demographic'!F778</f>
        <v>0</v>
      </c>
      <c r="AA778" s="35">
        <f>'Initial Info Client Demographic'!G778</f>
        <v>0</v>
      </c>
      <c r="AB778" s="35">
        <f>'Initial Info Client Demographic'!H778</f>
        <v>0</v>
      </c>
      <c r="AC778" s="35">
        <f>'Initial Info Client Demographic'!I778</f>
        <v>0</v>
      </c>
      <c r="AD778" s="35">
        <f>'Initial Info Client Demographic'!J778</f>
        <v>0</v>
      </c>
    </row>
    <row r="779" spans="1:30" ht="49.5" customHeight="1">
      <c r="A779" s="29">
        <f t="shared" ref="A779:A1013" si="10">ROW(A766)</f>
        <v>766</v>
      </c>
      <c r="B779" s="97">
        <f>'Initial Info Client Demographic'!B779</f>
        <v>0</v>
      </c>
      <c r="C779" s="98">
        <f>'Initial Info Client Demographic'!C779</f>
        <v>0</v>
      </c>
      <c r="D779" s="99"/>
      <c r="E779" s="100"/>
      <c r="F779" s="101"/>
      <c r="G779" s="87"/>
      <c r="H779" s="88"/>
      <c r="I779" s="102"/>
      <c r="J779" s="103"/>
      <c r="K779" s="104"/>
      <c r="L779" s="105"/>
      <c r="M779" s="93">
        <f t="shared" ref="M779:M1013" si="11">G779-I779-K779+L779</f>
        <v>0</v>
      </c>
      <c r="N779" s="110"/>
      <c r="O779" s="106">
        <f t="shared" ref="O779:O1013" si="12">IF(OR(D779= "Autism Spectrum Disorder", D779="Intellectual Disability", D779="Developmental Delay", D779="Cerebral Palsy", D779="Traumatic Brain Injury",D779="Hearing Impaired", D779="Visually Impaired", D779="Downs Syndrome", D779="Other Developmental Disability"),M779,0)</f>
        <v>0</v>
      </c>
      <c r="P779" s="95"/>
      <c r="R779" s="96">
        <f>'Initial Info Client Demographic'!D779</f>
        <v>0</v>
      </c>
      <c r="T779" s="33">
        <f>'Initial Info Client Demographic'!E779</f>
        <v>0</v>
      </c>
      <c r="U779" s="34">
        <f>'Initial Info Client Demographic'!F779</f>
        <v>0</v>
      </c>
      <c r="V779" s="35">
        <f>'Initial Info Client Demographic'!G779</f>
        <v>0</v>
      </c>
      <c r="W779" s="33">
        <f>'Initial Info Client Demographic'!H779</f>
        <v>0</v>
      </c>
      <c r="X779" s="34">
        <f>'Initial Info Client Demographic'!I779</f>
        <v>0</v>
      </c>
      <c r="Y779" s="35">
        <f>'Initial Info Client Demographic'!E779</f>
        <v>0</v>
      </c>
      <c r="Z779" s="35">
        <f>'Initial Info Client Demographic'!F779</f>
        <v>0</v>
      </c>
      <c r="AA779" s="35">
        <f>'Initial Info Client Demographic'!G779</f>
        <v>0</v>
      </c>
      <c r="AB779" s="35">
        <f>'Initial Info Client Demographic'!H779</f>
        <v>0</v>
      </c>
      <c r="AC779" s="35">
        <f>'Initial Info Client Demographic'!I779</f>
        <v>0</v>
      </c>
      <c r="AD779" s="35">
        <f>'Initial Info Client Demographic'!J779</f>
        <v>0</v>
      </c>
    </row>
    <row r="780" spans="1:30" ht="49.5" customHeight="1">
      <c r="A780" s="29">
        <f t="shared" si="10"/>
        <v>767</v>
      </c>
      <c r="B780" s="82">
        <f>'Initial Info Client Demographic'!B780</f>
        <v>0</v>
      </c>
      <c r="C780" s="83">
        <f>'Initial Info Client Demographic'!C780</f>
        <v>0</v>
      </c>
      <c r="D780" s="84"/>
      <c r="E780" s="85"/>
      <c r="F780" s="86"/>
      <c r="G780" s="87"/>
      <c r="H780" s="88"/>
      <c r="I780" s="89"/>
      <c r="J780" s="90"/>
      <c r="K780" s="91"/>
      <c r="L780" s="92"/>
      <c r="M780" s="93">
        <f t="shared" si="11"/>
        <v>0</v>
      </c>
      <c r="N780" s="109"/>
      <c r="O780" s="94">
        <f t="shared" si="12"/>
        <v>0</v>
      </c>
      <c r="P780" s="95"/>
      <c r="R780" s="96">
        <f>'Initial Info Client Demographic'!D780</f>
        <v>0</v>
      </c>
      <c r="T780" s="33">
        <f>'Initial Info Client Demographic'!E780</f>
        <v>0</v>
      </c>
      <c r="U780" s="34">
        <f>'Initial Info Client Demographic'!F780</f>
        <v>0</v>
      </c>
      <c r="V780" s="35">
        <f>'Initial Info Client Demographic'!G780</f>
        <v>0</v>
      </c>
      <c r="W780" s="33">
        <f>'Initial Info Client Demographic'!H780</f>
        <v>0</v>
      </c>
      <c r="X780" s="34">
        <f>'Initial Info Client Demographic'!I780</f>
        <v>0</v>
      </c>
      <c r="Y780" s="35">
        <f>'Initial Info Client Demographic'!E780</f>
        <v>0</v>
      </c>
      <c r="Z780" s="35">
        <f>'Initial Info Client Demographic'!F780</f>
        <v>0</v>
      </c>
      <c r="AA780" s="35">
        <f>'Initial Info Client Demographic'!G780</f>
        <v>0</v>
      </c>
      <c r="AB780" s="35">
        <f>'Initial Info Client Demographic'!H780</f>
        <v>0</v>
      </c>
      <c r="AC780" s="35">
        <f>'Initial Info Client Demographic'!I780</f>
        <v>0</v>
      </c>
      <c r="AD780" s="35">
        <f>'Initial Info Client Demographic'!J780</f>
        <v>0</v>
      </c>
    </row>
    <row r="781" spans="1:30" ht="49.5" customHeight="1">
      <c r="A781" s="29">
        <f t="shared" si="10"/>
        <v>768</v>
      </c>
      <c r="B781" s="97">
        <f>'Initial Info Client Demographic'!B781</f>
        <v>0</v>
      </c>
      <c r="C781" s="98">
        <f>'Initial Info Client Demographic'!C781</f>
        <v>0</v>
      </c>
      <c r="D781" s="99"/>
      <c r="E781" s="100"/>
      <c r="F781" s="101"/>
      <c r="G781" s="87"/>
      <c r="H781" s="88"/>
      <c r="I781" s="102"/>
      <c r="J781" s="103"/>
      <c r="K781" s="104"/>
      <c r="L781" s="105"/>
      <c r="M781" s="93">
        <f t="shared" si="11"/>
        <v>0</v>
      </c>
      <c r="N781" s="110"/>
      <c r="O781" s="106">
        <f t="shared" si="12"/>
        <v>0</v>
      </c>
      <c r="P781" s="95"/>
      <c r="R781" s="96">
        <f>'Initial Info Client Demographic'!D781</f>
        <v>0</v>
      </c>
      <c r="T781" s="33">
        <f>'Initial Info Client Demographic'!E781</f>
        <v>0</v>
      </c>
      <c r="U781" s="34">
        <f>'Initial Info Client Demographic'!F781</f>
        <v>0</v>
      </c>
      <c r="V781" s="35">
        <f>'Initial Info Client Demographic'!G781</f>
        <v>0</v>
      </c>
      <c r="W781" s="33">
        <f>'Initial Info Client Demographic'!H781</f>
        <v>0</v>
      </c>
      <c r="X781" s="34">
        <f>'Initial Info Client Demographic'!I781</f>
        <v>0</v>
      </c>
      <c r="Y781" s="35">
        <f>'Initial Info Client Demographic'!E781</f>
        <v>0</v>
      </c>
      <c r="Z781" s="35">
        <f>'Initial Info Client Demographic'!F781</f>
        <v>0</v>
      </c>
      <c r="AA781" s="35">
        <f>'Initial Info Client Demographic'!G781</f>
        <v>0</v>
      </c>
      <c r="AB781" s="35">
        <f>'Initial Info Client Demographic'!H781</f>
        <v>0</v>
      </c>
      <c r="AC781" s="35">
        <f>'Initial Info Client Demographic'!I781</f>
        <v>0</v>
      </c>
      <c r="AD781" s="35">
        <f>'Initial Info Client Demographic'!J781</f>
        <v>0</v>
      </c>
    </row>
    <row r="782" spans="1:30" ht="49.5" customHeight="1">
      <c r="A782" s="29">
        <f t="shared" si="10"/>
        <v>769</v>
      </c>
      <c r="B782" s="82">
        <f>'Initial Info Client Demographic'!B782</f>
        <v>0</v>
      </c>
      <c r="C782" s="83">
        <f>'Initial Info Client Demographic'!C782</f>
        <v>0</v>
      </c>
      <c r="D782" s="84"/>
      <c r="E782" s="85"/>
      <c r="F782" s="86"/>
      <c r="G782" s="87"/>
      <c r="H782" s="88"/>
      <c r="I782" s="89"/>
      <c r="J782" s="90"/>
      <c r="K782" s="91"/>
      <c r="L782" s="92"/>
      <c r="M782" s="93">
        <f t="shared" si="11"/>
        <v>0</v>
      </c>
      <c r="N782" s="109"/>
      <c r="O782" s="94">
        <f t="shared" si="12"/>
        <v>0</v>
      </c>
      <c r="P782" s="95"/>
      <c r="R782" s="96">
        <f>'Initial Info Client Demographic'!D782</f>
        <v>0</v>
      </c>
      <c r="T782" s="33">
        <f>'Initial Info Client Demographic'!E782</f>
        <v>0</v>
      </c>
      <c r="U782" s="34">
        <f>'Initial Info Client Demographic'!F782</f>
        <v>0</v>
      </c>
      <c r="V782" s="35">
        <f>'Initial Info Client Demographic'!G782</f>
        <v>0</v>
      </c>
      <c r="W782" s="33">
        <f>'Initial Info Client Demographic'!H782</f>
        <v>0</v>
      </c>
      <c r="X782" s="34">
        <f>'Initial Info Client Demographic'!I782</f>
        <v>0</v>
      </c>
      <c r="Y782" s="35">
        <f>'Initial Info Client Demographic'!E782</f>
        <v>0</v>
      </c>
      <c r="Z782" s="35">
        <f>'Initial Info Client Demographic'!F782</f>
        <v>0</v>
      </c>
      <c r="AA782" s="35">
        <f>'Initial Info Client Demographic'!G782</f>
        <v>0</v>
      </c>
      <c r="AB782" s="35">
        <f>'Initial Info Client Demographic'!H782</f>
        <v>0</v>
      </c>
      <c r="AC782" s="35">
        <f>'Initial Info Client Demographic'!I782</f>
        <v>0</v>
      </c>
      <c r="AD782" s="35">
        <f>'Initial Info Client Demographic'!J782</f>
        <v>0</v>
      </c>
    </row>
    <row r="783" spans="1:30" ht="49.5" customHeight="1">
      <c r="A783" s="29">
        <f t="shared" si="10"/>
        <v>770</v>
      </c>
      <c r="B783" s="97">
        <f>'Initial Info Client Demographic'!B783</f>
        <v>0</v>
      </c>
      <c r="C783" s="98">
        <f>'Initial Info Client Demographic'!C783</f>
        <v>0</v>
      </c>
      <c r="D783" s="99"/>
      <c r="E783" s="100"/>
      <c r="F783" s="101"/>
      <c r="G783" s="87"/>
      <c r="H783" s="88"/>
      <c r="I783" s="102"/>
      <c r="J783" s="103"/>
      <c r="K783" s="104"/>
      <c r="L783" s="105"/>
      <c r="M783" s="93">
        <f t="shared" si="11"/>
        <v>0</v>
      </c>
      <c r="N783" s="110"/>
      <c r="O783" s="106">
        <f t="shared" si="12"/>
        <v>0</v>
      </c>
      <c r="P783" s="95"/>
      <c r="R783" s="96">
        <f>'Initial Info Client Demographic'!D783</f>
        <v>0</v>
      </c>
      <c r="T783" s="33">
        <f>'Initial Info Client Demographic'!E783</f>
        <v>0</v>
      </c>
      <c r="U783" s="34">
        <f>'Initial Info Client Demographic'!F783</f>
        <v>0</v>
      </c>
      <c r="V783" s="35">
        <f>'Initial Info Client Demographic'!G783</f>
        <v>0</v>
      </c>
      <c r="W783" s="33">
        <f>'Initial Info Client Demographic'!H783</f>
        <v>0</v>
      </c>
      <c r="X783" s="34">
        <f>'Initial Info Client Demographic'!I783</f>
        <v>0</v>
      </c>
      <c r="Y783" s="35">
        <f>'Initial Info Client Demographic'!E783</f>
        <v>0</v>
      </c>
      <c r="Z783" s="35">
        <f>'Initial Info Client Demographic'!F783</f>
        <v>0</v>
      </c>
      <c r="AA783" s="35">
        <f>'Initial Info Client Demographic'!G783</f>
        <v>0</v>
      </c>
      <c r="AB783" s="35">
        <f>'Initial Info Client Demographic'!H783</f>
        <v>0</v>
      </c>
      <c r="AC783" s="35">
        <f>'Initial Info Client Demographic'!I783</f>
        <v>0</v>
      </c>
      <c r="AD783" s="35">
        <f>'Initial Info Client Demographic'!J783</f>
        <v>0</v>
      </c>
    </row>
    <row r="784" spans="1:30" ht="49.5" customHeight="1">
      <c r="A784" s="29">
        <f t="shared" si="10"/>
        <v>771</v>
      </c>
      <c r="B784" s="82">
        <f>'Initial Info Client Demographic'!B784</f>
        <v>0</v>
      </c>
      <c r="C784" s="83">
        <f>'Initial Info Client Demographic'!C784</f>
        <v>0</v>
      </c>
      <c r="D784" s="84"/>
      <c r="E784" s="85"/>
      <c r="F784" s="86"/>
      <c r="G784" s="87"/>
      <c r="H784" s="88"/>
      <c r="I784" s="89"/>
      <c r="J784" s="90"/>
      <c r="K784" s="91"/>
      <c r="L784" s="92"/>
      <c r="M784" s="93">
        <f t="shared" si="11"/>
        <v>0</v>
      </c>
      <c r="N784" s="109"/>
      <c r="O784" s="94">
        <f t="shared" si="12"/>
        <v>0</v>
      </c>
      <c r="P784" s="95"/>
      <c r="R784" s="96">
        <f>'Initial Info Client Demographic'!D784</f>
        <v>0</v>
      </c>
      <c r="T784" s="33">
        <f>'Initial Info Client Demographic'!E784</f>
        <v>0</v>
      </c>
      <c r="U784" s="34">
        <f>'Initial Info Client Demographic'!F784</f>
        <v>0</v>
      </c>
      <c r="V784" s="35">
        <f>'Initial Info Client Demographic'!G784</f>
        <v>0</v>
      </c>
      <c r="W784" s="33">
        <f>'Initial Info Client Demographic'!H784</f>
        <v>0</v>
      </c>
      <c r="X784" s="34">
        <f>'Initial Info Client Demographic'!I784</f>
        <v>0</v>
      </c>
      <c r="Y784" s="35">
        <f>'Initial Info Client Demographic'!E784</f>
        <v>0</v>
      </c>
      <c r="Z784" s="35">
        <f>'Initial Info Client Demographic'!F784</f>
        <v>0</v>
      </c>
      <c r="AA784" s="35">
        <f>'Initial Info Client Demographic'!G784</f>
        <v>0</v>
      </c>
      <c r="AB784" s="35">
        <f>'Initial Info Client Demographic'!H784</f>
        <v>0</v>
      </c>
      <c r="AC784" s="35">
        <f>'Initial Info Client Demographic'!I784</f>
        <v>0</v>
      </c>
      <c r="AD784" s="35">
        <f>'Initial Info Client Demographic'!J784</f>
        <v>0</v>
      </c>
    </row>
    <row r="785" spans="1:30" ht="49.5" customHeight="1">
      <c r="A785" s="29">
        <f t="shared" si="10"/>
        <v>772</v>
      </c>
      <c r="B785" s="97">
        <f>'Initial Info Client Demographic'!B785</f>
        <v>0</v>
      </c>
      <c r="C785" s="98">
        <f>'Initial Info Client Demographic'!C785</f>
        <v>0</v>
      </c>
      <c r="D785" s="99"/>
      <c r="E785" s="100"/>
      <c r="F785" s="101"/>
      <c r="G785" s="87"/>
      <c r="H785" s="88"/>
      <c r="I785" s="102"/>
      <c r="J785" s="103"/>
      <c r="K785" s="104"/>
      <c r="L785" s="105"/>
      <c r="M785" s="93">
        <f t="shared" si="11"/>
        <v>0</v>
      </c>
      <c r="N785" s="110"/>
      <c r="O785" s="106">
        <f t="shared" si="12"/>
        <v>0</v>
      </c>
      <c r="P785" s="95"/>
      <c r="R785" s="96">
        <f>'Initial Info Client Demographic'!D785</f>
        <v>0</v>
      </c>
      <c r="T785" s="33">
        <f>'Initial Info Client Demographic'!E785</f>
        <v>0</v>
      </c>
      <c r="U785" s="34">
        <f>'Initial Info Client Demographic'!F785</f>
        <v>0</v>
      </c>
      <c r="V785" s="35">
        <f>'Initial Info Client Demographic'!G785</f>
        <v>0</v>
      </c>
      <c r="W785" s="33">
        <f>'Initial Info Client Demographic'!H785</f>
        <v>0</v>
      </c>
      <c r="X785" s="34">
        <f>'Initial Info Client Demographic'!I785</f>
        <v>0</v>
      </c>
      <c r="Y785" s="35">
        <f>'Initial Info Client Demographic'!E785</f>
        <v>0</v>
      </c>
      <c r="Z785" s="35">
        <f>'Initial Info Client Demographic'!F785</f>
        <v>0</v>
      </c>
      <c r="AA785" s="35">
        <f>'Initial Info Client Demographic'!G785</f>
        <v>0</v>
      </c>
      <c r="AB785" s="35">
        <f>'Initial Info Client Demographic'!H785</f>
        <v>0</v>
      </c>
      <c r="AC785" s="35">
        <f>'Initial Info Client Demographic'!I785</f>
        <v>0</v>
      </c>
      <c r="AD785" s="35">
        <f>'Initial Info Client Demographic'!J785</f>
        <v>0</v>
      </c>
    </row>
    <row r="786" spans="1:30" ht="49.5" customHeight="1">
      <c r="A786" s="29">
        <f t="shared" si="10"/>
        <v>773</v>
      </c>
      <c r="B786" s="82">
        <f>'Initial Info Client Demographic'!B786</f>
        <v>0</v>
      </c>
      <c r="C786" s="83">
        <f>'Initial Info Client Demographic'!C786</f>
        <v>0</v>
      </c>
      <c r="D786" s="84"/>
      <c r="E786" s="85"/>
      <c r="F786" s="86"/>
      <c r="G786" s="87"/>
      <c r="H786" s="88"/>
      <c r="I786" s="89"/>
      <c r="J786" s="90"/>
      <c r="K786" s="91"/>
      <c r="L786" s="92"/>
      <c r="M786" s="93">
        <f t="shared" si="11"/>
        <v>0</v>
      </c>
      <c r="N786" s="109"/>
      <c r="O786" s="94">
        <f t="shared" si="12"/>
        <v>0</v>
      </c>
      <c r="P786" s="95"/>
      <c r="R786" s="96">
        <f>'Initial Info Client Demographic'!D786</f>
        <v>0</v>
      </c>
      <c r="T786" s="33">
        <f>'Initial Info Client Demographic'!E786</f>
        <v>0</v>
      </c>
      <c r="U786" s="34">
        <f>'Initial Info Client Demographic'!F786</f>
        <v>0</v>
      </c>
      <c r="V786" s="35">
        <f>'Initial Info Client Demographic'!G786</f>
        <v>0</v>
      </c>
      <c r="W786" s="33">
        <f>'Initial Info Client Demographic'!H786</f>
        <v>0</v>
      </c>
      <c r="X786" s="34">
        <f>'Initial Info Client Demographic'!I786</f>
        <v>0</v>
      </c>
      <c r="Y786" s="35">
        <f>'Initial Info Client Demographic'!E786</f>
        <v>0</v>
      </c>
      <c r="Z786" s="35">
        <f>'Initial Info Client Demographic'!F786</f>
        <v>0</v>
      </c>
      <c r="AA786" s="35">
        <f>'Initial Info Client Demographic'!G786</f>
        <v>0</v>
      </c>
      <c r="AB786" s="35">
        <f>'Initial Info Client Demographic'!H786</f>
        <v>0</v>
      </c>
      <c r="AC786" s="35">
        <f>'Initial Info Client Demographic'!I786</f>
        <v>0</v>
      </c>
      <c r="AD786" s="35">
        <f>'Initial Info Client Demographic'!J786</f>
        <v>0</v>
      </c>
    </row>
    <row r="787" spans="1:30" ht="49.5" customHeight="1">
      <c r="A787" s="29">
        <f t="shared" si="10"/>
        <v>774</v>
      </c>
      <c r="B787" s="97">
        <f>'Initial Info Client Demographic'!B787</f>
        <v>0</v>
      </c>
      <c r="C787" s="98">
        <f>'Initial Info Client Demographic'!C787</f>
        <v>0</v>
      </c>
      <c r="D787" s="99"/>
      <c r="E787" s="100"/>
      <c r="F787" s="101"/>
      <c r="G787" s="87"/>
      <c r="H787" s="88"/>
      <c r="I787" s="102"/>
      <c r="J787" s="103"/>
      <c r="K787" s="104"/>
      <c r="L787" s="105"/>
      <c r="M787" s="93">
        <f t="shared" si="11"/>
        <v>0</v>
      </c>
      <c r="N787" s="110"/>
      <c r="O787" s="106">
        <f t="shared" si="12"/>
        <v>0</v>
      </c>
      <c r="P787" s="95"/>
      <c r="R787" s="96">
        <f>'Initial Info Client Demographic'!D787</f>
        <v>0</v>
      </c>
      <c r="T787" s="33">
        <f>'Initial Info Client Demographic'!E787</f>
        <v>0</v>
      </c>
      <c r="U787" s="34">
        <f>'Initial Info Client Demographic'!F787</f>
        <v>0</v>
      </c>
      <c r="V787" s="35">
        <f>'Initial Info Client Demographic'!G787</f>
        <v>0</v>
      </c>
      <c r="W787" s="33">
        <f>'Initial Info Client Demographic'!H787</f>
        <v>0</v>
      </c>
      <c r="X787" s="34">
        <f>'Initial Info Client Demographic'!I787</f>
        <v>0</v>
      </c>
      <c r="Y787" s="35">
        <f>'Initial Info Client Demographic'!E787</f>
        <v>0</v>
      </c>
      <c r="Z787" s="35">
        <f>'Initial Info Client Demographic'!F787</f>
        <v>0</v>
      </c>
      <c r="AA787" s="35">
        <f>'Initial Info Client Demographic'!G787</f>
        <v>0</v>
      </c>
      <c r="AB787" s="35">
        <f>'Initial Info Client Demographic'!H787</f>
        <v>0</v>
      </c>
      <c r="AC787" s="35">
        <f>'Initial Info Client Demographic'!I787</f>
        <v>0</v>
      </c>
      <c r="AD787" s="35">
        <f>'Initial Info Client Demographic'!J787</f>
        <v>0</v>
      </c>
    </row>
    <row r="788" spans="1:30" ht="49.5" customHeight="1">
      <c r="A788" s="29">
        <f t="shared" si="10"/>
        <v>775</v>
      </c>
      <c r="B788" s="82">
        <f>'Initial Info Client Demographic'!B788</f>
        <v>0</v>
      </c>
      <c r="C788" s="83">
        <f>'Initial Info Client Demographic'!C788</f>
        <v>0</v>
      </c>
      <c r="D788" s="84"/>
      <c r="E788" s="85"/>
      <c r="F788" s="86"/>
      <c r="G788" s="87"/>
      <c r="H788" s="88"/>
      <c r="I788" s="89"/>
      <c r="J788" s="90"/>
      <c r="K788" s="91"/>
      <c r="L788" s="92"/>
      <c r="M788" s="93">
        <f t="shared" si="11"/>
        <v>0</v>
      </c>
      <c r="N788" s="109"/>
      <c r="O788" s="94">
        <f t="shared" si="12"/>
        <v>0</v>
      </c>
      <c r="P788" s="95"/>
      <c r="R788" s="96">
        <f>'Initial Info Client Demographic'!D788</f>
        <v>0</v>
      </c>
      <c r="T788" s="33">
        <f>'Initial Info Client Demographic'!E788</f>
        <v>0</v>
      </c>
      <c r="U788" s="34">
        <f>'Initial Info Client Demographic'!F788</f>
        <v>0</v>
      </c>
      <c r="V788" s="35">
        <f>'Initial Info Client Demographic'!G788</f>
        <v>0</v>
      </c>
      <c r="W788" s="33">
        <f>'Initial Info Client Demographic'!H788</f>
        <v>0</v>
      </c>
      <c r="X788" s="34">
        <f>'Initial Info Client Demographic'!I788</f>
        <v>0</v>
      </c>
      <c r="Y788" s="35">
        <f>'Initial Info Client Demographic'!E788</f>
        <v>0</v>
      </c>
      <c r="Z788" s="35">
        <f>'Initial Info Client Demographic'!F788</f>
        <v>0</v>
      </c>
      <c r="AA788" s="35">
        <f>'Initial Info Client Demographic'!G788</f>
        <v>0</v>
      </c>
      <c r="AB788" s="35">
        <f>'Initial Info Client Demographic'!H788</f>
        <v>0</v>
      </c>
      <c r="AC788" s="35">
        <f>'Initial Info Client Demographic'!I788</f>
        <v>0</v>
      </c>
      <c r="AD788" s="35">
        <f>'Initial Info Client Demographic'!J788</f>
        <v>0</v>
      </c>
    </row>
    <row r="789" spans="1:30" ht="49.5" customHeight="1">
      <c r="A789" s="29">
        <f t="shared" si="10"/>
        <v>776</v>
      </c>
      <c r="B789" s="97">
        <f>'Initial Info Client Demographic'!B789</f>
        <v>0</v>
      </c>
      <c r="C789" s="98">
        <f>'Initial Info Client Demographic'!C789</f>
        <v>0</v>
      </c>
      <c r="D789" s="99"/>
      <c r="E789" s="100"/>
      <c r="F789" s="101"/>
      <c r="G789" s="87"/>
      <c r="H789" s="88"/>
      <c r="I789" s="102"/>
      <c r="J789" s="103"/>
      <c r="K789" s="104"/>
      <c r="L789" s="105"/>
      <c r="M789" s="93">
        <f t="shared" si="11"/>
        <v>0</v>
      </c>
      <c r="N789" s="110"/>
      <c r="O789" s="106">
        <f t="shared" si="12"/>
        <v>0</v>
      </c>
      <c r="P789" s="95"/>
      <c r="R789" s="96">
        <f>'Initial Info Client Demographic'!D789</f>
        <v>0</v>
      </c>
      <c r="T789" s="33">
        <f>'Initial Info Client Demographic'!E789</f>
        <v>0</v>
      </c>
      <c r="U789" s="34">
        <f>'Initial Info Client Demographic'!F789</f>
        <v>0</v>
      </c>
      <c r="V789" s="35">
        <f>'Initial Info Client Demographic'!G789</f>
        <v>0</v>
      </c>
      <c r="W789" s="33">
        <f>'Initial Info Client Demographic'!H789</f>
        <v>0</v>
      </c>
      <c r="X789" s="34">
        <f>'Initial Info Client Demographic'!I789</f>
        <v>0</v>
      </c>
      <c r="Y789" s="35">
        <f>'Initial Info Client Demographic'!E789</f>
        <v>0</v>
      </c>
      <c r="Z789" s="35">
        <f>'Initial Info Client Demographic'!F789</f>
        <v>0</v>
      </c>
      <c r="AA789" s="35">
        <f>'Initial Info Client Demographic'!G789</f>
        <v>0</v>
      </c>
      <c r="AB789" s="35">
        <f>'Initial Info Client Demographic'!H789</f>
        <v>0</v>
      </c>
      <c r="AC789" s="35">
        <f>'Initial Info Client Demographic'!I789</f>
        <v>0</v>
      </c>
      <c r="AD789" s="35">
        <f>'Initial Info Client Demographic'!J789</f>
        <v>0</v>
      </c>
    </row>
    <row r="790" spans="1:30" ht="49.5" customHeight="1">
      <c r="A790" s="29">
        <f t="shared" si="10"/>
        <v>777</v>
      </c>
      <c r="B790" s="82">
        <f>'Initial Info Client Demographic'!B790</f>
        <v>0</v>
      </c>
      <c r="C790" s="83">
        <f>'Initial Info Client Demographic'!C790</f>
        <v>0</v>
      </c>
      <c r="D790" s="84"/>
      <c r="E790" s="85"/>
      <c r="F790" s="86"/>
      <c r="G790" s="87"/>
      <c r="H790" s="88"/>
      <c r="I790" s="89"/>
      <c r="J790" s="90"/>
      <c r="K790" s="91"/>
      <c r="L790" s="92"/>
      <c r="M790" s="93">
        <f t="shared" si="11"/>
        <v>0</v>
      </c>
      <c r="N790" s="109"/>
      <c r="O790" s="94">
        <f t="shared" si="12"/>
        <v>0</v>
      </c>
      <c r="P790" s="95"/>
      <c r="R790" s="96">
        <f>'Initial Info Client Demographic'!D790</f>
        <v>0</v>
      </c>
      <c r="T790" s="33">
        <f>'Initial Info Client Demographic'!E790</f>
        <v>0</v>
      </c>
      <c r="U790" s="34">
        <f>'Initial Info Client Demographic'!F790</f>
        <v>0</v>
      </c>
      <c r="V790" s="35">
        <f>'Initial Info Client Demographic'!G790</f>
        <v>0</v>
      </c>
      <c r="W790" s="33">
        <f>'Initial Info Client Demographic'!H790</f>
        <v>0</v>
      </c>
      <c r="X790" s="34">
        <f>'Initial Info Client Demographic'!I790</f>
        <v>0</v>
      </c>
      <c r="Y790" s="35">
        <f>'Initial Info Client Demographic'!E790</f>
        <v>0</v>
      </c>
      <c r="Z790" s="35">
        <f>'Initial Info Client Demographic'!F790</f>
        <v>0</v>
      </c>
      <c r="AA790" s="35">
        <f>'Initial Info Client Demographic'!G790</f>
        <v>0</v>
      </c>
      <c r="AB790" s="35">
        <f>'Initial Info Client Demographic'!H790</f>
        <v>0</v>
      </c>
      <c r="AC790" s="35">
        <f>'Initial Info Client Demographic'!I790</f>
        <v>0</v>
      </c>
      <c r="AD790" s="35">
        <f>'Initial Info Client Demographic'!J790</f>
        <v>0</v>
      </c>
    </row>
    <row r="791" spans="1:30" ht="49.5" customHeight="1">
      <c r="A791" s="29">
        <f t="shared" si="10"/>
        <v>778</v>
      </c>
      <c r="B791" s="97">
        <f>'Initial Info Client Demographic'!B791</f>
        <v>0</v>
      </c>
      <c r="C791" s="98">
        <f>'Initial Info Client Demographic'!C791</f>
        <v>0</v>
      </c>
      <c r="D791" s="99"/>
      <c r="E791" s="100"/>
      <c r="F791" s="101"/>
      <c r="G791" s="87"/>
      <c r="H791" s="88"/>
      <c r="I791" s="102"/>
      <c r="J791" s="103"/>
      <c r="K791" s="104"/>
      <c r="L791" s="105"/>
      <c r="M791" s="93">
        <f t="shared" si="11"/>
        <v>0</v>
      </c>
      <c r="N791" s="110"/>
      <c r="O791" s="106">
        <f t="shared" si="12"/>
        <v>0</v>
      </c>
      <c r="P791" s="95"/>
      <c r="R791" s="96">
        <f>'Initial Info Client Demographic'!D791</f>
        <v>0</v>
      </c>
      <c r="T791" s="33">
        <f>'Initial Info Client Demographic'!E791</f>
        <v>0</v>
      </c>
      <c r="U791" s="34">
        <f>'Initial Info Client Demographic'!F791</f>
        <v>0</v>
      </c>
      <c r="V791" s="35">
        <f>'Initial Info Client Demographic'!G791</f>
        <v>0</v>
      </c>
      <c r="W791" s="33">
        <f>'Initial Info Client Demographic'!H791</f>
        <v>0</v>
      </c>
      <c r="X791" s="34">
        <f>'Initial Info Client Demographic'!I791</f>
        <v>0</v>
      </c>
      <c r="Y791" s="35">
        <f>'Initial Info Client Demographic'!E791</f>
        <v>0</v>
      </c>
      <c r="Z791" s="35">
        <f>'Initial Info Client Demographic'!F791</f>
        <v>0</v>
      </c>
      <c r="AA791" s="35">
        <f>'Initial Info Client Demographic'!G791</f>
        <v>0</v>
      </c>
      <c r="AB791" s="35">
        <f>'Initial Info Client Demographic'!H791</f>
        <v>0</v>
      </c>
      <c r="AC791" s="35">
        <f>'Initial Info Client Demographic'!I791</f>
        <v>0</v>
      </c>
      <c r="AD791" s="35">
        <f>'Initial Info Client Demographic'!J791</f>
        <v>0</v>
      </c>
    </row>
    <row r="792" spans="1:30" ht="49.5" customHeight="1">
      <c r="A792" s="29">
        <f t="shared" si="10"/>
        <v>779</v>
      </c>
      <c r="B792" s="82">
        <f>'Initial Info Client Demographic'!B792</f>
        <v>0</v>
      </c>
      <c r="C792" s="83">
        <f>'Initial Info Client Demographic'!C792</f>
        <v>0</v>
      </c>
      <c r="D792" s="84"/>
      <c r="E792" s="85"/>
      <c r="F792" s="86"/>
      <c r="G792" s="87"/>
      <c r="H792" s="88"/>
      <c r="I792" s="89"/>
      <c r="J792" s="90"/>
      <c r="K792" s="91"/>
      <c r="L792" s="92"/>
      <c r="M792" s="93">
        <f t="shared" si="11"/>
        <v>0</v>
      </c>
      <c r="N792" s="109"/>
      <c r="O792" s="94">
        <f t="shared" si="12"/>
        <v>0</v>
      </c>
      <c r="P792" s="95"/>
      <c r="R792" s="96">
        <f>'Initial Info Client Demographic'!D792</f>
        <v>0</v>
      </c>
      <c r="T792" s="33">
        <f>'Initial Info Client Demographic'!E792</f>
        <v>0</v>
      </c>
      <c r="U792" s="34">
        <f>'Initial Info Client Demographic'!F792</f>
        <v>0</v>
      </c>
      <c r="V792" s="35">
        <f>'Initial Info Client Demographic'!G792</f>
        <v>0</v>
      </c>
      <c r="W792" s="33">
        <f>'Initial Info Client Demographic'!H792</f>
        <v>0</v>
      </c>
      <c r="X792" s="34">
        <f>'Initial Info Client Demographic'!I792</f>
        <v>0</v>
      </c>
      <c r="Y792" s="35">
        <f>'Initial Info Client Demographic'!E792</f>
        <v>0</v>
      </c>
      <c r="Z792" s="35">
        <f>'Initial Info Client Demographic'!F792</f>
        <v>0</v>
      </c>
      <c r="AA792" s="35">
        <f>'Initial Info Client Demographic'!G792</f>
        <v>0</v>
      </c>
      <c r="AB792" s="35">
        <f>'Initial Info Client Demographic'!H792</f>
        <v>0</v>
      </c>
      <c r="AC792" s="35">
        <f>'Initial Info Client Demographic'!I792</f>
        <v>0</v>
      </c>
      <c r="AD792" s="35">
        <f>'Initial Info Client Demographic'!J792</f>
        <v>0</v>
      </c>
    </row>
    <row r="793" spans="1:30" ht="49.5" customHeight="1">
      <c r="A793" s="29">
        <f t="shared" si="10"/>
        <v>780</v>
      </c>
      <c r="B793" s="97">
        <f>'Initial Info Client Demographic'!B793</f>
        <v>0</v>
      </c>
      <c r="C793" s="98">
        <f>'Initial Info Client Demographic'!C793</f>
        <v>0</v>
      </c>
      <c r="D793" s="99"/>
      <c r="E793" s="100"/>
      <c r="F793" s="101"/>
      <c r="G793" s="87"/>
      <c r="H793" s="88"/>
      <c r="I793" s="102"/>
      <c r="J793" s="103"/>
      <c r="K793" s="104"/>
      <c r="L793" s="105"/>
      <c r="M793" s="93">
        <f t="shared" si="11"/>
        <v>0</v>
      </c>
      <c r="N793" s="110"/>
      <c r="O793" s="106">
        <f t="shared" si="12"/>
        <v>0</v>
      </c>
      <c r="P793" s="95"/>
      <c r="R793" s="96">
        <f>'Initial Info Client Demographic'!D793</f>
        <v>0</v>
      </c>
      <c r="T793" s="33">
        <f>'Initial Info Client Demographic'!E793</f>
        <v>0</v>
      </c>
      <c r="U793" s="34">
        <f>'Initial Info Client Demographic'!F793</f>
        <v>0</v>
      </c>
      <c r="V793" s="35">
        <f>'Initial Info Client Demographic'!G793</f>
        <v>0</v>
      </c>
      <c r="W793" s="33">
        <f>'Initial Info Client Demographic'!H793</f>
        <v>0</v>
      </c>
      <c r="X793" s="34">
        <f>'Initial Info Client Demographic'!I793</f>
        <v>0</v>
      </c>
      <c r="Y793" s="35">
        <f>'Initial Info Client Demographic'!E793</f>
        <v>0</v>
      </c>
      <c r="Z793" s="35">
        <f>'Initial Info Client Demographic'!F793</f>
        <v>0</v>
      </c>
      <c r="AA793" s="35">
        <f>'Initial Info Client Demographic'!G793</f>
        <v>0</v>
      </c>
      <c r="AB793" s="35">
        <f>'Initial Info Client Demographic'!H793</f>
        <v>0</v>
      </c>
      <c r="AC793" s="35">
        <f>'Initial Info Client Demographic'!I793</f>
        <v>0</v>
      </c>
      <c r="AD793" s="35">
        <f>'Initial Info Client Demographic'!J793</f>
        <v>0</v>
      </c>
    </row>
    <row r="794" spans="1:30" ht="49.5" customHeight="1">
      <c r="A794" s="29">
        <f t="shared" si="10"/>
        <v>781</v>
      </c>
      <c r="B794" s="82">
        <f>'Initial Info Client Demographic'!B794</f>
        <v>0</v>
      </c>
      <c r="C794" s="83">
        <f>'Initial Info Client Demographic'!C794</f>
        <v>0</v>
      </c>
      <c r="D794" s="84"/>
      <c r="E794" s="85"/>
      <c r="F794" s="86"/>
      <c r="G794" s="87"/>
      <c r="H794" s="88"/>
      <c r="I794" s="89"/>
      <c r="J794" s="90"/>
      <c r="K794" s="91"/>
      <c r="L794" s="92"/>
      <c r="M794" s="93">
        <f t="shared" si="11"/>
        <v>0</v>
      </c>
      <c r="N794" s="109"/>
      <c r="O794" s="94">
        <f t="shared" si="12"/>
        <v>0</v>
      </c>
      <c r="P794" s="95"/>
      <c r="R794" s="96">
        <f>'Initial Info Client Demographic'!D794</f>
        <v>0</v>
      </c>
      <c r="T794" s="33">
        <f>'Initial Info Client Demographic'!E794</f>
        <v>0</v>
      </c>
      <c r="U794" s="34">
        <f>'Initial Info Client Demographic'!F794</f>
        <v>0</v>
      </c>
      <c r="V794" s="35">
        <f>'Initial Info Client Demographic'!G794</f>
        <v>0</v>
      </c>
      <c r="W794" s="33">
        <f>'Initial Info Client Demographic'!H794</f>
        <v>0</v>
      </c>
      <c r="X794" s="34">
        <f>'Initial Info Client Demographic'!I794</f>
        <v>0</v>
      </c>
      <c r="Y794" s="35">
        <f>'Initial Info Client Demographic'!E794</f>
        <v>0</v>
      </c>
      <c r="Z794" s="35">
        <f>'Initial Info Client Demographic'!F794</f>
        <v>0</v>
      </c>
      <c r="AA794" s="35">
        <f>'Initial Info Client Demographic'!G794</f>
        <v>0</v>
      </c>
      <c r="AB794" s="35">
        <f>'Initial Info Client Demographic'!H794</f>
        <v>0</v>
      </c>
      <c r="AC794" s="35">
        <f>'Initial Info Client Demographic'!I794</f>
        <v>0</v>
      </c>
      <c r="AD794" s="35">
        <f>'Initial Info Client Demographic'!J794</f>
        <v>0</v>
      </c>
    </row>
    <row r="795" spans="1:30" ht="49.5" customHeight="1">
      <c r="A795" s="29">
        <f t="shared" si="10"/>
        <v>782</v>
      </c>
      <c r="B795" s="97">
        <f>'Initial Info Client Demographic'!B795</f>
        <v>0</v>
      </c>
      <c r="C795" s="98">
        <f>'Initial Info Client Demographic'!C795</f>
        <v>0</v>
      </c>
      <c r="D795" s="99"/>
      <c r="E795" s="100"/>
      <c r="F795" s="101"/>
      <c r="G795" s="87"/>
      <c r="H795" s="88"/>
      <c r="I795" s="102"/>
      <c r="J795" s="103"/>
      <c r="K795" s="104"/>
      <c r="L795" s="105"/>
      <c r="M795" s="93">
        <f t="shared" si="11"/>
        <v>0</v>
      </c>
      <c r="N795" s="110"/>
      <c r="O795" s="106">
        <f t="shared" si="12"/>
        <v>0</v>
      </c>
      <c r="P795" s="95"/>
      <c r="R795" s="96">
        <f>'Initial Info Client Demographic'!D795</f>
        <v>0</v>
      </c>
      <c r="T795" s="33">
        <f>'Initial Info Client Demographic'!E795</f>
        <v>0</v>
      </c>
      <c r="U795" s="34">
        <f>'Initial Info Client Demographic'!F795</f>
        <v>0</v>
      </c>
      <c r="V795" s="35">
        <f>'Initial Info Client Demographic'!G795</f>
        <v>0</v>
      </c>
      <c r="W795" s="33">
        <f>'Initial Info Client Demographic'!H795</f>
        <v>0</v>
      </c>
      <c r="X795" s="34">
        <f>'Initial Info Client Demographic'!I795</f>
        <v>0</v>
      </c>
      <c r="Y795" s="35">
        <f>'Initial Info Client Demographic'!E795</f>
        <v>0</v>
      </c>
      <c r="Z795" s="35">
        <f>'Initial Info Client Demographic'!F795</f>
        <v>0</v>
      </c>
      <c r="AA795" s="35">
        <f>'Initial Info Client Demographic'!G795</f>
        <v>0</v>
      </c>
      <c r="AB795" s="35">
        <f>'Initial Info Client Demographic'!H795</f>
        <v>0</v>
      </c>
      <c r="AC795" s="35">
        <f>'Initial Info Client Demographic'!I795</f>
        <v>0</v>
      </c>
      <c r="AD795" s="35">
        <f>'Initial Info Client Demographic'!J795</f>
        <v>0</v>
      </c>
    </row>
    <row r="796" spans="1:30" ht="49.5" customHeight="1">
      <c r="A796" s="29">
        <f t="shared" si="10"/>
        <v>783</v>
      </c>
      <c r="B796" s="82">
        <f>'Initial Info Client Demographic'!B796</f>
        <v>0</v>
      </c>
      <c r="C796" s="83">
        <f>'Initial Info Client Demographic'!C796</f>
        <v>0</v>
      </c>
      <c r="D796" s="84"/>
      <c r="E796" s="85"/>
      <c r="F796" s="86"/>
      <c r="G796" s="87"/>
      <c r="H796" s="88"/>
      <c r="I796" s="89"/>
      <c r="J796" s="90"/>
      <c r="K796" s="91"/>
      <c r="L796" s="92"/>
      <c r="M796" s="93">
        <f t="shared" si="11"/>
        <v>0</v>
      </c>
      <c r="N796" s="109"/>
      <c r="O796" s="94">
        <f t="shared" si="12"/>
        <v>0</v>
      </c>
      <c r="P796" s="95"/>
      <c r="R796" s="96">
        <f>'Initial Info Client Demographic'!D796</f>
        <v>0</v>
      </c>
      <c r="T796" s="33">
        <f>'Initial Info Client Demographic'!E796</f>
        <v>0</v>
      </c>
      <c r="U796" s="34">
        <f>'Initial Info Client Demographic'!F796</f>
        <v>0</v>
      </c>
      <c r="V796" s="35">
        <f>'Initial Info Client Demographic'!G796</f>
        <v>0</v>
      </c>
      <c r="W796" s="33">
        <f>'Initial Info Client Demographic'!H796</f>
        <v>0</v>
      </c>
      <c r="X796" s="34">
        <f>'Initial Info Client Demographic'!I796</f>
        <v>0</v>
      </c>
      <c r="Y796" s="35">
        <f>'Initial Info Client Demographic'!E796</f>
        <v>0</v>
      </c>
      <c r="Z796" s="35">
        <f>'Initial Info Client Demographic'!F796</f>
        <v>0</v>
      </c>
      <c r="AA796" s="35">
        <f>'Initial Info Client Demographic'!G796</f>
        <v>0</v>
      </c>
      <c r="AB796" s="35">
        <f>'Initial Info Client Demographic'!H796</f>
        <v>0</v>
      </c>
      <c r="AC796" s="35">
        <f>'Initial Info Client Demographic'!I796</f>
        <v>0</v>
      </c>
      <c r="AD796" s="35">
        <f>'Initial Info Client Demographic'!J796</f>
        <v>0</v>
      </c>
    </row>
    <row r="797" spans="1:30" ht="49.5" customHeight="1">
      <c r="A797" s="29">
        <f t="shared" si="10"/>
        <v>784</v>
      </c>
      <c r="B797" s="97">
        <f>'Initial Info Client Demographic'!B797</f>
        <v>0</v>
      </c>
      <c r="C797" s="98">
        <f>'Initial Info Client Demographic'!C797</f>
        <v>0</v>
      </c>
      <c r="D797" s="99"/>
      <c r="E797" s="100"/>
      <c r="F797" s="101"/>
      <c r="G797" s="87"/>
      <c r="H797" s="88"/>
      <c r="I797" s="102"/>
      <c r="J797" s="103"/>
      <c r="K797" s="104"/>
      <c r="L797" s="105"/>
      <c r="M797" s="93">
        <f t="shared" si="11"/>
        <v>0</v>
      </c>
      <c r="N797" s="110"/>
      <c r="O797" s="106">
        <f t="shared" si="12"/>
        <v>0</v>
      </c>
      <c r="P797" s="95"/>
      <c r="R797" s="96">
        <f>'Initial Info Client Demographic'!D797</f>
        <v>0</v>
      </c>
      <c r="T797" s="33">
        <f>'Initial Info Client Demographic'!E797</f>
        <v>0</v>
      </c>
      <c r="U797" s="34">
        <f>'Initial Info Client Demographic'!F797</f>
        <v>0</v>
      </c>
      <c r="V797" s="35">
        <f>'Initial Info Client Demographic'!G797</f>
        <v>0</v>
      </c>
      <c r="W797" s="33">
        <f>'Initial Info Client Demographic'!H797</f>
        <v>0</v>
      </c>
      <c r="X797" s="34">
        <f>'Initial Info Client Demographic'!I797</f>
        <v>0</v>
      </c>
      <c r="Y797" s="35">
        <f>'Initial Info Client Demographic'!E797</f>
        <v>0</v>
      </c>
      <c r="Z797" s="35">
        <f>'Initial Info Client Demographic'!F797</f>
        <v>0</v>
      </c>
      <c r="AA797" s="35">
        <f>'Initial Info Client Demographic'!G797</f>
        <v>0</v>
      </c>
      <c r="AB797" s="35">
        <f>'Initial Info Client Demographic'!H797</f>
        <v>0</v>
      </c>
      <c r="AC797" s="35">
        <f>'Initial Info Client Demographic'!I797</f>
        <v>0</v>
      </c>
      <c r="AD797" s="35">
        <f>'Initial Info Client Demographic'!J797</f>
        <v>0</v>
      </c>
    </row>
    <row r="798" spans="1:30" ht="49.5" customHeight="1">
      <c r="A798" s="29">
        <f t="shared" si="10"/>
        <v>785</v>
      </c>
      <c r="B798" s="82">
        <f>'Initial Info Client Demographic'!B798</f>
        <v>0</v>
      </c>
      <c r="C798" s="83">
        <f>'Initial Info Client Demographic'!C798</f>
        <v>0</v>
      </c>
      <c r="D798" s="84"/>
      <c r="E798" s="85"/>
      <c r="F798" s="86"/>
      <c r="G798" s="87"/>
      <c r="H798" s="88"/>
      <c r="I798" s="89"/>
      <c r="J798" s="90"/>
      <c r="K798" s="91"/>
      <c r="L798" s="92"/>
      <c r="M798" s="93">
        <f t="shared" si="11"/>
        <v>0</v>
      </c>
      <c r="N798" s="109"/>
      <c r="O798" s="94">
        <f t="shared" si="12"/>
        <v>0</v>
      </c>
      <c r="P798" s="95"/>
      <c r="R798" s="96">
        <f>'Initial Info Client Demographic'!D798</f>
        <v>0</v>
      </c>
      <c r="T798" s="33">
        <f>'Initial Info Client Demographic'!E798</f>
        <v>0</v>
      </c>
      <c r="U798" s="34">
        <f>'Initial Info Client Demographic'!F798</f>
        <v>0</v>
      </c>
      <c r="V798" s="35">
        <f>'Initial Info Client Demographic'!G798</f>
        <v>0</v>
      </c>
      <c r="W798" s="33">
        <f>'Initial Info Client Demographic'!H798</f>
        <v>0</v>
      </c>
      <c r="X798" s="34">
        <f>'Initial Info Client Demographic'!I798</f>
        <v>0</v>
      </c>
      <c r="Y798" s="35">
        <f>'Initial Info Client Demographic'!E798</f>
        <v>0</v>
      </c>
      <c r="Z798" s="35">
        <f>'Initial Info Client Demographic'!F798</f>
        <v>0</v>
      </c>
      <c r="AA798" s="35">
        <f>'Initial Info Client Demographic'!G798</f>
        <v>0</v>
      </c>
      <c r="AB798" s="35">
        <f>'Initial Info Client Demographic'!H798</f>
        <v>0</v>
      </c>
      <c r="AC798" s="35">
        <f>'Initial Info Client Demographic'!I798</f>
        <v>0</v>
      </c>
      <c r="AD798" s="35">
        <f>'Initial Info Client Demographic'!J798</f>
        <v>0</v>
      </c>
    </row>
    <row r="799" spans="1:30" ht="49.5" customHeight="1">
      <c r="A799" s="29">
        <f t="shared" si="10"/>
        <v>786</v>
      </c>
      <c r="B799" s="97">
        <f>'Initial Info Client Demographic'!B799</f>
        <v>0</v>
      </c>
      <c r="C799" s="98">
        <f>'Initial Info Client Demographic'!C799</f>
        <v>0</v>
      </c>
      <c r="D799" s="99"/>
      <c r="E799" s="100"/>
      <c r="F799" s="101"/>
      <c r="G799" s="87"/>
      <c r="H799" s="88"/>
      <c r="I799" s="102"/>
      <c r="J799" s="103"/>
      <c r="K799" s="104"/>
      <c r="L799" s="105"/>
      <c r="M799" s="93">
        <f t="shared" si="11"/>
        <v>0</v>
      </c>
      <c r="N799" s="110"/>
      <c r="O799" s="106">
        <f t="shared" si="12"/>
        <v>0</v>
      </c>
      <c r="P799" s="95"/>
      <c r="R799" s="96">
        <f>'Initial Info Client Demographic'!D799</f>
        <v>0</v>
      </c>
      <c r="T799" s="33">
        <f>'Initial Info Client Demographic'!E799</f>
        <v>0</v>
      </c>
      <c r="U799" s="34">
        <f>'Initial Info Client Demographic'!F799</f>
        <v>0</v>
      </c>
      <c r="V799" s="35">
        <f>'Initial Info Client Demographic'!G799</f>
        <v>0</v>
      </c>
      <c r="W799" s="33">
        <f>'Initial Info Client Demographic'!H799</f>
        <v>0</v>
      </c>
      <c r="X799" s="34">
        <f>'Initial Info Client Demographic'!I799</f>
        <v>0</v>
      </c>
      <c r="Y799" s="35">
        <f>'Initial Info Client Demographic'!E799</f>
        <v>0</v>
      </c>
      <c r="Z799" s="35">
        <f>'Initial Info Client Demographic'!F799</f>
        <v>0</v>
      </c>
      <c r="AA799" s="35">
        <f>'Initial Info Client Demographic'!G799</f>
        <v>0</v>
      </c>
      <c r="AB799" s="35">
        <f>'Initial Info Client Demographic'!H799</f>
        <v>0</v>
      </c>
      <c r="AC799" s="35">
        <f>'Initial Info Client Demographic'!I799</f>
        <v>0</v>
      </c>
      <c r="AD799" s="35">
        <f>'Initial Info Client Demographic'!J799</f>
        <v>0</v>
      </c>
    </row>
    <row r="800" spans="1:30" ht="49.5" customHeight="1">
      <c r="A800" s="29">
        <f t="shared" si="10"/>
        <v>787</v>
      </c>
      <c r="B800" s="82">
        <f>'Initial Info Client Demographic'!B800</f>
        <v>0</v>
      </c>
      <c r="C800" s="83">
        <f>'Initial Info Client Demographic'!C800</f>
        <v>0</v>
      </c>
      <c r="D800" s="84"/>
      <c r="E800" s="85"/>
      <c r="F800" s="86"/>
      <c r="G800" s="87"/>
      <c r="H800" s="88"/>
      <c r="I800" s="89"/>
      <c r="J800" s="90"/>
      <c r="K800" s="91"/>
      <c r="L800" s="92"/>
      <c r="M800" s="93">
        <f t="shared" si="11"/>
        <v>0</v>
      </c>
      <c r="N800" s="109"/>
      <c r="O800" s="94">
        <f t="shared" si="12"/>
        <v>0</v>
      </c>
      <c r="P800" s="95"/>
      <c r="R800" s="96">
        <f>'Initial Info Client Demographic'!D800</f>
        <v>0</v>
      </c>
      <c r="T800" s="33">
        <f>'Initial Info Client Demographic'!E800</f>
        <v>0</v>
      </c>
      <c r="U800" s="34">
        <f>'Initial Info Client Demographic'!F800</f>
        <v>0</v>
      </c>
      <c r="V800" s="35">
        <f>'Initial Info Client Demographic'!G800</f>
        <v>0</v>
      </c>
      <c r="W800" s="33">
        <f>'Initial Info Client Demographic'!H800</f>
        <v>0</v>
      </c>
      <c r="X800" s="34">
        <f>'Initial Info Client Demographic'!I800</f>
        <v>0</v>
      </c>
      <c r="Y800" s="35">
        <f>'Initial Info Client Demographic'!E800</f>
        <v>0</v>
      </c>
      <c r="Z800" s="35">
        <f>'Initial Info Client Demographic'!F800</f>
        <v>0</v>
      </c>
      <c r="AA800" s="35">
        <f>'Initial Info Client Demographic'!G800</f>
        <v>0</v>
      </c>
      <c r="AB800" s="35">
        <f>'Initial Info Client Demographic'!H800</f>
        <v>0</v>
      </c>
      <c r="AC800" s="35">
        <f>'Initial Info Client Demographic'!I800</f>
        <v>0</v>
      </c>
      <c r="AD800" s="35">
        <f>'Initial Info Client Demographic'!J800</f>
        <v>0</v>
      </c>
    </row>
    <row r="801" spans="1:30" ht="49.5" customHeight="1">
      <c r="A801" s="29">
        <f t="shared" si="10"/>
        <v>788</v>
      </c>
      <c r="B801" s="97">
        <f>'Initial Info Client Demographic'!B801</f>
        <v>0</v>
      </c>
      <c r="C801" s="98">
        <f>'Initial Info Client Demographic'!C801</f>
        <v>0</v>
      </c>
      <c r="D801" s="99"/>
      <c r="E801" s="100"/>
      <c r="F801" s="101"/>
      <c r="G801" s="87"/>
      <c r="H801" s="88"/>
      <c r="I801" s="102"/>
      <c r="J801" s="103"/>
      <c r="K801" s="104"/>
      <c r="L801" s="105"/>
      <c r="M801" s="93">
        <f t="shared" si="11"/>
        <v>0</v>
      </c>
      <c r="N801" s="110"/>
      <c r="O801" s="106">
        <f t="shared" si="12"/>
        <v>0</v>
      </c>
      <c r="P801" s="95"/>
      <c r="R801" s="96">
        <f>'Initial Info Client Demographic'!D801</f>
        <v>0</v>
      </c>
      <c r="T801" s="33">
        <f>'Initial Info Client Demographic'!E801</f>
        <v>0</v>
      </c>
      <c r="U801" s="34">
        <f>'Initial Info Client Demographic'!F801</f>
        <v>0</v>
      </c>
      <c r="V801" s="35">
        <f>'Initial Info Client Demographic'!G801</f>
        <v>0</v>
      </c>
      <c r="W801" s="33">
        <f>'Initial Info Client Demographic'!H801</f>
        <v>0</v>
      </c>
      <c r="X801" s="34">
        <f>'Initial Info Client Demographic'!I801</f>
        <v>0</v>
      </c>
      <c r="Y801" s="35">
        <f>'Initial Info Client Demographic'!E801</f>
        <v>0</v>
      </c>
      <c r="Z801" s="35">
        <f>'Initial Info Client Demographic'!F801</f>
        <v>0</v>
      </c>
      <c r="AA801" s="35">
        <f>'Initial Info Client Demographic'!G801</f>
        <v>0</v>
      </c>
      <c r="AB801" s="35">
        <f>'Initial Info Client Demographic'!H801</f>
        <v>0</v>
      </c>
      <c r="AC801" s="35">
        <f>'Initial Info Client Demographic'!I801</f>
        <v>0</v>
      </c>
      <c r="AD801" s="35">
        <f>'Initial Info Client Demographic'!J801</f>
        <v>0</v>
      </c>
    </row>
    <row r="802" spans="1:30" ht="49.5" customHeight="1">
      <c r="A802" s="29">
        <f t="shared" si="10"/>
        <v>789</v>
      </c>
      <c r="B802" s="82">
        <f>'Initial Info Client Demographic'!B802</f>
        <v>0</v>
      </c>
      <c r="C802" s="83">
        <f>'Initial Info Client Demographic'!C802</f>
        <v>0</v>
      </c>
      <c r="D802" s="84"/>
      <c r="E802" s="85"/>
      <c r="F802" s="86"/>
      <c r="G802" s="87"/>
      <c r="H802" s="88"/>
      <c r="I802" s="89"/>
      <c r="J802" s="90"/>
      <c r="K802" s="91"/>
      <c r="L802" s="92"/>
      <c r="M802" s="93">
        <f t="shared" si="11"/>
        <v>0</v>
      </c>
      <c r="N802" s="109"/>
      <c r="O802" s="94">
        <f t="shared" si="12"/>
        <v>0</v>
      </c>
      <c r="P802" s="95"/>
      <c r="R802" s="96">
        <f>'Initial Info Client Demographic'!D802</f>
        <v>0</v>
      </c>
      <c r="T802" s="33">
        <f>'Initial Info Client Demographic'!E802</f>
        <v>0</v>
      </c>
      <c r="U802" s="34">
        <f>'Initial Info Client Demographic'!F802</f>
        <v>0</v>
      </c>
      <c r="V802" s="35">
        <f>'Initial Info Client Demographic'!G802</f>
        <v>0</v>
      </c>
      <c r="W802" s="33">
        <f>'Initial Info Client Demographic'!H802</f>
        <v>0</v>
      </c>
      <c r="X802" s="34">
        <f>'Initial Info Client Demographic'!I802</f>
        <v>0</v>
      </c>
      <c r="Y802" s="35">
        <f>'Initial Info Client Demographic'!E802</f>
        <v>0</v>
      </c>
      <c r="Z802" s="35">
        <f>'Initial Info Client Demographic'!F802</f>
        <v>0</v>
      </c>
      <c r="AA802" s="35">
        <f>'Initial Info Client Demographic'!G802</f>
        <v>0</v>
      </c>
      <c r="AB802" s="35">
        <f>'Initial Info Client Demographic'!H802</f>
        <v>0</v>
      </c>
      <c r="AC802" s="35">
        <f>'Initial Info Client Demographic'!I802</f>
        <v>0</v>
      </c>
      <c r="AD802" s="35">
        <f>'Initial Info Client Demographic'!J802</f>
        <v>0</v>
      </c>
    </row>
    <row r="803" spans="1:30" ht="49.5" customHeight="1">
      <c r="A803" s="29">
        <f t="shared" si="10"/>
        <v>790</v>
      </c>
      <c r="B803" s="97">
        <f>'Initial Info Client Demographic'!B803</f>
        <v>0</v>
      </c>
      <c r="C803" s="98">
        <f>'Initial Info Client Demographic'!C803</f>
        <v>0</v>
      </c>
      <c r="D803" s="99"/>
      <c r="E803" s="100"/>
      <c r="F803" s="101"/>
      <c r="G803" s="87"/>
      <c r="H803" s="88"/>
      <c r="I803" s="102"/>
      <c r="J803" s="103"/>
      <c r="K803" s="104"/>
      <c r="L803" s="105"/>
      <c r="M803" s="93">
        <f t="shared" si="11"/>
        <v>0</v>
      </c>
      <c r="N803" s="110"/>
      <c r="O803" s="106">
        <f t="shared" si="12"/>
        <v>0</v>
      </c>
      <c r="P803" s="95"/>
      <c r="R803" s="96">
        <f>'Initial Info Client Demographic'!D803</f>
        <v>0</v>
      </c>
      <c r="T803" s="33">
        <f>'Initial Info Client Demographic'!E803</f>
        <v>0</v>
      </c>
      <c r="U803" s="34">
        <f>'Initial Info Client Demographic'!F803</f>
        <v>0</v>
      </c>
      <c r="V803" s="35">
        <f>'Initial Info Client Demographic'!G803</f>
        <v>0</v>
      </c>
      <c r="W803" s="33">
        <f>'Initial Info Client Demographic'!H803</f>
        <v>0</v>
      </c>
      <c r="X803" s="34">
        <f>'Initial Info Client Demographic'!I803</f>
        <v>0</v>
      </c>
      <c r="Y803" s="35">
        <f>'Initial Info Client Demographic'!E803</f>
        <v>0</v>
      </c>
      <c r="Z803" s="35">
        <f>'Initial Info Client Demographic'!F803</f>
        <v>0</v>
      </c>
      <c r="AA803" s="35">
        <f>'Initial Info Client Demographic'!G803</f>
        <v>0</v>
      </c>
      <c r="AB803" s="35">
        <f>'Initial Info Client Demographic'!H803</f>
        <v>0</v>
      </c>
      <c r="AC803" s="35">
        <f>'Initial Info Client Demographic'!I803</f>
        <v>0</v>
      </c>
      <c r="AD803" s="35">
        <f>'Initial Info Client Demographic'!J803</f>
        <v>0</v>
      </c>
    </row>
    <row r="804" spans="1:30" ht="49.5" customHeight="1">
      <c r="A804" s="29">
        <f t="shared" si="10"/>
        <v>791</v>
      </c>
      <c r="B804" s="82">
        <f>'Initial Info Client Demographic'!B804</f>
        <v>0</v>
      </c>
      <c r="C804" s="83">
        <f>'Initial Info Client Demographic'!C804</f>
        <v>0</v>
      </c>
      <c r="D804" s="84"/>
      <c r="E804" s="85"/>
      <c r="F804" s="86"/>
      <c r="G804" s="87"/>
      <c r="H804" s="88"/>
      <c r="I804" s="89"/>
      <c r="J804" s="90"/>
      <c r="K804" s="91"/>
      <c r="L804" s="92"/>
      <c r="M804" s="93">
        <f t="shared" si="11"/>
        <v>0</v>
      </c>
      <c r="N804" s="109"/>
      <c r="O804" s="94">
        <f t="shared" si="12"/>
        <v>0</v>
      </c>
      <c r="P804" s="95"/>
      <c r="R804" s="96">
        <f>'Initial Info Client Demographic'!D804</f>
        <v>0</v>
      </c>
      <c r="T804" s="33">
        <f>'Initial Info Client Demographic'!E804</f>
        <v>0</v>
      </c>
      <c r="U804" s="34">
        <f>'Initial Info Client Demographic'!F804</f>
        <v>0</v>
      </c>
      <c r="V804" s="35">
        <f>'Initial Info Client Demographic'!G804</f>
        <v>0</v>
      </c>
      <c r="W804" s="33">
        <f>'Initial Info Client Demographic'!H804</f>
        <v>0</v>
      </c>
      <c r="X804" s="34">
        <f>'Initial Info Client Demographic'!I804</f>
        <v>0</v>
      </c>
      <c r="Y804" s="35">
        <f>'Initial Info Client Demographic'!E804</f>
        <v>0</v>
      </c>
      <c r="Z804" s="35">
        <f>'Initial Info Client Demographic'!F804</f>
        <v>0</v>
      </c>
      <c r="AA804" s="35">
        <f>'Initial Info Client Demographic'!G804</f>
        <v>0</v>
      </c>
      <c r="AB804" s="35">
        <f>'Initial Info Client Demographic'!H804</f>
        <v>0</v>
      </c>
      <c r="AC804" s="35">
        <f>'Initial Info Client Demographic'!I804</f>
        <v>0</v>
      </c>
      <c r="AD804" s="35">
        <f>'Initial Info Client Demographic'!J804</f>
        <v>0</v>
      </c>
    </row>
    <row r="805" spans="1:30" ht="49.5" customHeight="1">
      <c r="A805" s="29">
        <f t="shared" si="10"/>
        <v>792</v>
      </c>
      <c r="B805" s="97">
        <f>'Initial Info Client Demographic'!B805</f>
        <v>0</v>
      </c>
      <c r="C805" s="98">
        <f>'Initial Info Client Demographic'!C805</f>
        <v>0</v>
      </c>
      <c r="D805" s="99"/>
      <c r="E805" s="100"/>
      <c r="F805" s="101"/>
      <c r="G805" s="87"/>
      <c r="H805" s="88"/>
      <c r="I805" s="102"/>
      <c r="J805" s="103"/>
      <c r="K805" s="104"/>
      <c r="L805" s="105"/>
      <c r="M805" s="93">
        <f t="shared" si="11"/>
        <v>0</v>
      </c>
      <c r="N805" s="110"/>
      <c r="O805" s="106">
        <f t="shared" si="12"/>
        <v>0</v>
      </c>
      <c r="P805" s="95"/>
      <c r="R805" s="96">
        <f>'Initial Info Client Demographic'!D805</f>
        <v>0</v>
      </c>
      <c r="T805" s="33">
        <f>'Initial Info Client Demographic'!E805</f>
        <v>0</v>
      </c>
      <c r="U805" s="34">
        <f>'Initial Info Client Demographic'!F805</f>
        <v>0</v>
      </c>
      <c r="V805" s="35">
        <f>'Initial Info Client Demographic'!G805</f>
        <v>0</v>
      </c>
      <c r="W805" s="33">
        <f>'Initial Info Client Demographic'!H805</f>
        <v>0</v>
      </c>
      <c r="X805" s="34">
        <f>'Initial Info Client Demographic'!I805</f>
        <v>0</v>
      </c>
      <c r="Y805" s="35">
        <f>'Initial Info Client Demographic'!E805</f>
        <v>0</v>
      </c>
      <c r="Z805" s="35">
        <f>'Initial Info Client Demographic'!F805</f>
        <v>0</v>
      </c>
      <c r="AA805" s="35">
        <f>'Initial Info Client Demographic'!G805</f>
        <v>0</v>
      </c>
      <c r="AB805" s="35">
        <f>'Initial Info Client Demographic'!H805</f>
        <v>0</v>
      </c>
      <c r="AC805" s="35">
        <f>'Initial Info Client Demographic'!I805</f>
        <v>0</v>
      </c>
      <c r="AD805" s="35">
        <f>'Initial Info Client Demographic'!J805</f>
        <v>0</v>
      </c>
    </row>
    <row r="806" spans="1:30" ht="49.5" customHeight="1">
      <c r="A806" s="29">
        <f t="shared" si="10"/>
        <v>793</v>
      </c>
      <c r="B806" s="82">
        <f>'Initial Info Client Demographic'!B806</f>
        <v>0</v>
      </c>
      <c r="C806" s="83">
        <f>'Initial Info Client Demographic'!C806</f>
        <v>0</v>
      </c>
      <c r="D806" s="84"/>
      <c r="E806" s="85"/>
      <c r="F806" s="86"/>
      <c r="G806" s="87"/>
      <c r="H806" s="88"/>
      <c r="I806" s="89"/>
      <c r="J806" s="90"/>
      <c r="K806" s="91"/>
      <c r="L806" s="92"/>
      <c r="M806" s="93">
        <f t="shared" si="11"/>
        <v>0</v>
      </c>
      <c r="N806" s="109"/>
      <c r="O806" s="94">
        <f t="shared" si="12"/>
        <v>0</v>
      </c>
      <c r="P806" s="95"/>
      <c r="R806" s="96">
        <f>'Initial Info Client Demographic'!D806</f>
        <v>0</v>
      </c>
      <c r="T806" s="33">
        <f>'Initial Info Client Demographic'!E806</f>
        <v>0</v>
      </c>
      <c r="U806" s="34">
        <f>'Initial Info Client Demographic'!F806</f>
        <v>0</v>
      </c>
      <c r="V806" s="35">
        <f>'Initial Info Client Demographic'!G806</f>
        <v>0</v>
      </c>
      <c r="W806" s="33">
        <f>'Initial Info Client Demographic'!H806</f>
        <v>0</v>
      </c>
      <c r="X806" s="34">
        <f>'Initial Info Client Demographic'!I806</f>
        <v>0</v>
      </c>
      <c r="Y806" s="35">
        <f>'Initial Info Client Demographic'!E806</f>
        <v>0</v>
      </c>
      <c r="Z806" s="35">
        <f>'Initial Info Client Demographic'!F806</f>
        <v>0</v>
      </c>
      <c r="AA806" s="35">
        <f>'Initial Info Client Demographic'!G806</f>
        <v>0</v>
      </c>
      <c r="AB806" s="35">
        <f>'Initial Info Client Demographic'!H806</f>
        <v>0</v>
      </c>
      <c r="AC806" s="35">
        <f>'Initial Info Client Demographic'!I806</f>
        <v>0</v>
      </c>
      <c r="AD806" s="35">
        <f>'Initial Info Client Demographic'!J806</f>
        <v>0</v>
      </c>
    </row>
    <row r="807" spans="1:30" ht="49.5" customHeight="1">
      <c r="A807" s="29">
        <f t="shared" si="10"/>
        <v>794</v>
      </c>
      <c r="B807" s="97">
        <f>'Initial Info Client Demographic'!B807</f>
        <v>0</v>
      </c>
      <c r="C807" s="98">
        <f>'Initial Info Client Demographic'!C807</f>
        <v>0</v>
      </c>
      <c r="D807" s="99"/>
      <c r="E807" s="100"/>
      <c r="F807" s="101"/>
      <c r="G807" s="87"/>
      <c r="H807" s="88"/>
      <c r="I807" s="102"/>
      <c r="J807" s="103"/>
      <c r="K807" s="104"/>
      <c r="L807" s="105"/>
      <c r="M807" s="93">
        <f t="shared" si="11"/>
        <v>0</v>
      </c>
      <c r="N807" s="110"/>
      <c r="O807" s="106">
        <f t="shared" si="12"/>
        <v>0</v>
      </c>
      <c r="P807" s="95"/>
      <c r="R807" s="96">
        <f>'Initial Info Client Demographic'!D807</f>
        <v>0</v>
      </c>
      <c r="T807" s="33">
        <f>'Initial Info Client Demographic'!E807</f>
        <v>0</v>
      </c>
      <c r="U807" s="34">
        <f>'Initial Info Client Demographic'!F807</f>
        <v>0</v>
      </c>
      <c r="V807" s="35">
        <f>'Initial Info Client Demographic'!G807</f>
        <v>0</v>
      </c>
      <c r="W807" s="33">
        <f>'Initial Info Client Demographic'!H807</f>
        <v>0</v>
      </c>
      <c r="X807" s="34">
        <f>'Initial Info Client Demographic'!I807</f>
        <v>0</v>
      </c>
      <c r="Y807" s="35">
        <f>'Initial Info Client Demographic'!E807</f>
        <v>0</v>
      </c>
      <c r="Z807" s="35">
        <f>'Initial Info Client Demographic'!F807</f>
        <v>0</v>
      </c>
      <c r="AA807" s="35">
        <f>'Initial Info Client Demographic'!G807</f>
        <v>0</v>
      </c>
      <c r="AB807" s="35">
        <f>'Initial Info Client Demographic'!H807</f>
        <v>0</v>
      </c>
      <c r="AC807" s="35">
        <f>'Initial Info Client Demographic'!I807</f>
        <v>0</v>
      </c>
      <c r="AD807" s="35">
        <f>'Initial Info Client Demographic'!J807</f>
        <v>0</v>
      </c>
    </row>
    <row r="808" spans="1:30" ht="49.5" customHeight="1">
      <c r="A808" s="29">
        <f t="shared" si="10"/>
        <v>795</v>
      </c>
      <c r="B808" s="82">
        <f>'Initial Info Client Demographic'!B808</f>
        <v>0</v>
      </c>
      <c r="C808" s="83">
        <f>'Initial Info Client Demographic'!C808</f>
        <v>0</v>
      </c>
      <c r="D808" s="84"/>
      <c r="E808" s="85"/>
      <c r="F808" s="86"/>
      <c r="G808" s="87"/>
      <c r="H808" s="88"/>
      <c r="I808" s="89"/>
      <c r="J808" s="90"/>
      <c r="K808" s="91"/>
      <c r="L808" s="92"/>
      <c r="M808" s="93">
        <f t="shared" si="11"/>
        <v>0</v>
      </c>
      <c r="N808" s="109"/>
      <c r="O808" s="94">
        <f t="shared" si="12"/>
        <v>0</v>
      </c>
      <c r="P808" s="95"/>
      <c r="R808" s="96">
        <f>'Initial Info Client Demographic'!D808</f>
        <v>0</v>
      </c>
      <c r="T808" s="33">
        <f>'Initial Info Client Demographic'!E808</f>
        <v>0</v>
      </c>
      <c r="U808" s="34">
        <f>'Initial Info Client Demographic'!F808</f>
        <v>0</v>
      </c>
      <c r="V808" s="35">
        <f>'Initial Info Client Demographic'!G808</f>
        <v>0</v>
      </c>
      <c r="W808" s="33">
        <f>'Initial Info Client Demographic'!H808</f>
        <v>0</v>
      </c>
      <c r="X808" s="34">
        <f>'Initial Info Client Demographic'!I808</f>
        <v>0</v>
      </c>
      <c r="Y808" s="35">
        <f>'Initial Info Client Demographic'!E808</f>
        <v>0</v>
      </c>
      <c r="Z808" s="35">
        <f>'Initial Info Client Demographic'!F808</f>
        <v>0</v>
      </c>
      <c r="AA808" s="35">
        <f>'Initial Info Client Demographic'!G808</f>
        <v>0</v>
      </c>
      <c r="AB808" s="35">
        <f>'Initial Info Client Demographic'!H808</f>
        <v>0</v>
      </c>
      <c r="AC808" s="35">
        <f>'Initial Info Client Demographic'!I808</f>
        <v>0</v>
      </c>
      <c r="AD808" s="35">
        <f>'Initial Info Client Demographic'!J808</f>
        <v>0</v>
      </c>
    </row>
    <row r="809" spans="1:30" ht="49.5" customHeight="1">
      <c r="A809" s="29">
        <f t="shared" si="10"/>
        <v>796</v>
      </c>
      <c r="B809" s="97">
        <f>'Initial Info Client Demographic'!B809</f>
        <v>0</v>
      </c>
      <c r="C809" s="98">
        <f>'Initial Info Client Demographic'!C809</f>
        <v>0</v>
      </c>
      <c r="D809" s="99"/>
      <c r="E809" s="100"/>
      <c r="F809" s="101"/>
      <c r="G809" s="87"/>
      <c r="H809" s="88"/>
      <c r="I809" s="102"/>
      <c r="J809" s="103"/>
      <c r="K809" s="104"/>
      <c r="L809" s="105"/>
      <c r="M809" s="93">
        <f t="shared" si="11"/>
        <v>0</v>
      </c>
      <c r="N809" s="110"/>
      <c r="O809" s="106">
        <f t="shared" si="12"/>
        <v>0</v>
      </c>
      <c r="P809" s="95"/>
      <c r="R809" s="96">
        <f>'Initial Info Client Demographic'!D809</f>
        <v>0</v>
      </c>
      <c r="T809" s="33">
        <f>'Initial Info Client Demographic'!E809</f>
        <v>0</v>
      </c>
      <c r="U809" s="34">
        <f>'Initial Info Client Demographic'!F809</f>
        <v>0</v>
      </c>
      <c r="V809" s="35">
        <f>'Initial Info Client Demographic'!G809</f>
        <v>0</v>
      </c>
      <c r="W809" s="33">
        <f>'Initial Info Client Demographic'!H809</f>
        <v>0</v>
      </c>
      <c r="X809" s="34">
        <f>'Initial Info Client Demographic'!I809</f>
        <v>0</v>
      </c>
      <c r="Y809" s="35">
        <f>'Initial Info Client Demographic'!E809</f>
        <v>0</v>
      </c>
      <c r="Z809" s="35">
        <f>'Initial Info Client Demographic'!F809</f>
        <v>0</v>
      </c>
      <c r="AA809" s="35">
        <f>'Initial Info Client Demographic'!G809</f>
        <v>0</v>
      </c>
      <c r="AB809" s="35">
        <f>'Initial Info Client Demographic'!H809</f>
        <v>0</v>
      </c>
      <c r="AC809" s="35">
        <f>'Initial Info Client Demographic'!I809</f>
        <v>0</v>
      </c>
      <c r="AD809" s="35">
        <f>'Initial Info Client Demographic'!J809</f>
        <v>0</v>
      </c>
    </row>
    <row r="810" spans="1:30" ht="49.5" customHeight="1">
      <c r="A810" s="29">
        <f t="shared" si="10"/>
        <v>797</v>
      </c>
      <c r="B810" s="82">
        <f>'Initial Info Client Demographic'!B810</f>
        <v>0</v>
      </c>
      <c r="C810" s="83">
        <f>'Initial Info Client Demographic'!C810</f>
        <v>0</v>
      </c>
      <c r="D810" s="84"/>
      <c r="E810" s="85"/>
      <c r="F810" s="86"/>
      <c r="G810" s="87"/>
      <c r="H810" s="88"/>
      <c r="I810" s="89"/>
      <c r="J810" s="90"/>
      <c r="K810" s="91"/>
      <c r="L810" s="92"/>
      <c r="M810" s="93">
        <f t="shared" si="11"/>
        <v>0</v>
      </c>
      <c r="N810" s="109"/>
      <c r="O810" s="94">
        <f t="shared" si="12"/>
        <v>0</v>
      </c>
      <c r="P810" s="95"/>
      <c r="R810" s="96">
        <f>'Initial Info Client Demographic'!D810</f>
        <v>0</v>
      </c>
      <c r="T810" s="33">
        <f>'Initial Info Client Demographic'!E810</f>
        <v>0</v>
      </c>
      <c r="U810" s="34">
        <f>'Initial Info Client Demographic'!F810</f>
        <v>0</v>
      </c>
      <c r="V810" s="35">
        <f>'Initial Info Client Demographic'!G810</f>
        <v>0</v>
      </c>
      <c r="W810" s="33">
        <f>'Initial Info Client Demographic'!H810</f>
        <v>0</v>
      </c>
      <c r="X810" s="34">
        <f>'Initial Info Client Demographic'!I810</f>
        <v>0</v>
      </c>
      <c r="Y810" s="35">
        <f>'Initial Info Client Demographic'!E810</f>
        <v>0</v>
      </c>
      <c r="Z810" s="35">
        <f>'Initial Info Client Demographic'!F810</f>
        <v>0</v>
      </c>
      <c r="AA810" s="35">
        <f>'Initial Info Client Demographic'!G810</f>
        <v>0</v>
      </c>
      <c r="AB810" s="35">
        <f>'Initial Info Client Demographic'!H810</f>
        <v>0</v>
      </c>
      <c r="AC810" s="35">
        <f>'Initial Info Client Demographic'!I810</f>
        <v>0</v>
      </c>
      <c r="AD810" s="35">
        <f>'Initial Info Client Demographic'!J810</f>
        <v>0</v>
      </c>
    </row>
    <row r="811" spans="1:30" ht="49.5" customHeight="1">
      <c r="A811" s="29">
        <f t="shared" si="10"/>
        <v>798</v>
      </c>
      <c r="B811" s="97">
        <f>'Initial Info Client Demographic'!B811</f>
        <v>0</v>
      </c>
      <c r="C811" s="98">
        <f>'Initial Info Client Demographic'!C811</f>
        <v>0</v>
      </c>
      <c r="D811" s="99"/>
      <c r="E811" s="100"/>
      <c r="F811" s="101"/>
      <c r="G811" s="87"/>
      <c r="H811" s="88"/>
      <c r="I811" s="102"/>
      <c r="J811" s="103"/>
      <c r="K811" s="104"/>
      <c r="L811" s="105"/>
      <c r="M811" s="93">
        <f t="shared" si="11"/>
        <v>0</v>
      </c>
      <c r="N811" s="110"/>
      <c r="O811" s="106">
        <f t="shared" si="12"/>
        <v>0</v>
      </c>
      <c r="P811" s="95"/>
      <c r="R811" s="96">
        <f>'Initial Info Client Demographic'!D811</f>
        <v>0</v>
      </c>
      <c r="T811" s="33">
        <f>'Initial Info Client Demographic'!E811</f>
        <v>0</v>
      </c>
      <c r="U811" s="34">
        <f>'Initial Info Client Demographic'!F811</f>
        <v>0</v>
      </c>
      <c r="V811" s="35">
        <f>'Initial Info Client Demographic'!G811</f>
        <v>0</v>
      </c>
      <c r="W811" s="33">
        <f>'Initial Info Client Demographic'!H811</f>
        <v>0</v>
      </c>
      <c r="X811" s="34">
        <f>'Initial Info Client Demographic'!I811</f>
        <v>0</v>
      </c>
      <c r="Y811" s="35">
        <f>'Initial Info Client Demographic'!E811</f>
        <v>0</v>
      </c>
      <c r="Z811" s="35">
        <f>'Initial Info Client Demographic'!F811</f>
        <v>0</v>
      </c>
      <c r="AA811" s="35">
        <f>'Initial Info Client Demographic'!G811</f>
        <v>0</v>
      </c>
      <c r="AB811" s="35">
        <f>'Initial Info Client Demographic'!H811</f>
        <v>0</v>
      </c>
      <c r="AC811" s="35">
        <f>'Initial Info Client Demographic'!I811</f>
        <v>0</v>
      </c>
      <c r="AD811" s="35">
        <f>'Initial Info Client Demographic'!J811</f>
        <v>0</v>
      </c>
    </row>
    <row r="812" spans="1:30" ht="49.5" customHeight="1">
      <c r="A812" s="29">
        <f t="shared" si="10"/>
        <v>799</v>
      </c>
      <c r="B812" s="82">
        <f>'Initial Info Client Demographic'!B812</f>
        <v>0</v>
      </c>
      <c r="C812" s="83">
        <f>'Initial Info Client Demographic'!C812</f>
        <v>0</v>
      </c>
      <c r="D812" s="84"/>
      <c r="E812" s="85"/>
      <c r="F812" s="86"/>
      <c r="G812" s="87"/>
      <c r="H812" s="88"/>
      <c r="I812" s="89"/>
      <c r="J812" s="90"/>
      <c r="K812" s="91"/>
      <c r="L812" s="92"/>
      <c r="M812" s="93">
        <f t="shared" si="11"/>
        <v>0</v>
      </c>
      <c r="N812" s="109"/>
      <c r="O812" s="94">
        <f t="shared" si="12"/>
        <v>0</v>
      </c>
      <c r="P812" s="95"/>
      <c r="R812" s="96">
        <f>'Initial Info Client Demographic'!D812</f>
        <v>0</v>
      </c>
      <c r="T812" s="33">
        <f>'Initial Info Client Demographic'!E812</f>
        <v>0</v>
      </c>
      <c r="U812" s="34">
        <f>'Initial Info Client Demographic'!F812</f>
        <v>0</v>
      </c>
      <c r="V812" s="35">
        <f>'Initial Info Client Demographic'!G812</f>
        <v>0</v>
      </c>
      <c r="W812" s="33">
        <f>'Initial Info Client Demographic'!H812</f>
        <v>0</v>
      </c>
      <c r="X812" s="34">
        <f>'Initial Info Client Demographic'!I812</f>
        <v>0</v>
      </c>
      <c r="Y812" s="35">
        <f>'Initial Info Client Demographic'!E812</f>
        <v>0</v>
      </c>
      <c r="Z812" s="35">
        <f>'Initial Info Client Demographic'!F812</f>
        <v>0</v>
      </c>
      <c r="AA812" s="35">
        <f>'Initial Info Client Demographic'!G812</f>
        <v>0</v>
      </c>
      <c r="AB812" s="35">
        <f>'Initial Info Client Demographic'!H812</f>
        <v>0</v>
      </c>
      <c r="AC812" s="35">
        <f>'Initial Info Client Demographic'!I812</f>
        <v>0</v>
      </c>
      <c r="AD812" s="35">
        <f>'Initial Info Client Demographic'!J812</f>
        <v>0</v>
      </c>
    </row>
    <row r="813" spans="1:30" ht="49.5" customHeight="1">
      <c r="A813" s="29">
        <f t="shared" si="10"/>
        <v>800</v>
      </c>
      <c r="B813" s="97">
        <f>'Initial Info Client Demographic'!B813</f>
        <v>0</v>
      </c>
      <c r="C813" s="98">
        <f>'Initial Info Client Demographic'!C813</f>
        <v>0</v>
      </c>
      <c r="D813" s="99"/>
      <c r="E813" s="100"/>
      <c r="F813" s="101"/>
      <c r="G813" s="87"/>
      <c r="H813" s="88"/>
      <c r="I813" s="102"/>
      <c r="J813" s="103"/>
      <c r="K813" s="104"/>
      <c r="L813" s="105"/>
      <c r="M813" s="93">
        <f t="shared" si="11"/>
        <v>0</v>
      </c>
      <c r="N813" s="110"/>
      <c r="O813" s="106">
        <f t="shared" si="12"/>
        <v>0</v>
      </c>
      <c r="P813" s="95"/>
      <c r="R813" s="96">
        <f>'Initial Info Client Demographic'!D813</f>
        <v>0</v>
      </c>
      <c r="T813" s="33">
        <f>'Initial Info Client Demographic'!E813</f>
        <v>0</v>
      </c>
      <c r="U813" s="34">
        <f>'Initial Info Client Demographic'!F813</f>
        <v>0</v>
      </c>
      <c r="V813" s="35">
        <f>'Initial Info Client Demographic'!G813</f>
        <v>0</v>
      </c>
      <c r="W813" s="33">
        <f>'Initial Info Client Demographic'!H813</f>
        <v>0</v>
      </c>
      <c r="X813" s="34">
        <f>'Initial Info Client Demographic'!I813</f>
        <v>0</v>
      </c>
      <c r="Y813" s="35">
        <f>'Initial Info Client Demographic'!E813</f>
        <v>0</v>
      </c>
      <c r="Z813" s="35">
        <f>'Initial Info Client Demographic'!F813</f>
        <v>0</v>
      </c>
      <c r="AA813" s="35">
        <f>'Initial Info Client Demographic'!G813</f>
        <v>0</v>
      </c>
      <c r="AB813" s="35">
        <f>'Initial Info Client Demographic'!H813</f>
        <v>0</v>
      </c>
      <c r="AC813" s="35">
        <f>'Initial Info Client Demographic'!I813</f>
        <v>0</v>
      </c>
      <c r="AD813" s="35">
        <f>'Initial Info Client Demographic'!J813</f>
        <v>0</v>
      </c>
    </row>
    <row r="814" spans="1:30" ht="49.5" customHeight="1">
      <c r="A814" s="29">
        <f t="shared" si="10"/>
        <v>801</v>
      </c>
      <c r="B814" s="82">
        <f>'Initial Info Client Demographic'!B814</f>
        <v>0</v>
      </c>
      <c r="C814" s="83">
        <f>'Initial Info Client Demographic'!C814</f>
        <v>0</v>
      </c>
      <c r="D814" s="84"/>
      <c r="E814" s="85"/>
      <c r="F814" s="86"/>
      <c r="G814" s="87"/>
      <c r="H814" s="88"/>
      <c r="I814" s="89"/>
      <c r="J814" s="90"/>
      <c r="K814" s="91"/>
      <c r="L814" s="92"/>
      <c r="M814" s="93">
        <f t="shared" si="11"/>
        <v>0</v>
      </c>
      <c r="N814" s="109"/>
      <c r="O814" s="94">
        <f t="shared" si="12"/>
        <v>0</v>
      </c>
      <c r="P814" s="95"/>
      <c r="R814" s="96">
        <f>'Initial Info Client Demographic'!D814</f>
        <v>0</v>
      </c>
      <c r="T814" s="33">
        <f>'Initial Info Client Demographic'!E814</f>
        <v>0</v>
      </c>
      <c r="U814" s="34">
        <f>'Initial Info Client Demographic'!F814</f>
        <v>0</v>
      </c>
      <c r="V814" s="35">
        <f>'Initial Info Client Demographic'!G814</f>
        <v>0</v>
      </c>
      <c r="W814" s="33">
        <f>'Initial Info Client Demographic'!H814</f>
        <v>0</v>
      </c>
      <c r="X814" s="34">
        <f>'Initial Info Client Demographic'!I814</f>
        <v>0</v>
      </c>
      <c r="Y814" s="35">
        <f>'Initial Info Client Demographic'!E814</f>
        <v>0</v>
      </c>
      <c r="Z814" s="35">
        <f>'Initial Info Client Demographic'!F814</f>
        <v>0</v>
      </c>
      <c r="AA814" s="35">
        <f>'Initial Info Client Demographic'!G814</f>
        <v>0</v>
      </c>
      <c r="AB814" s="35">
        <f>'Initial Info Client Demographic'!H814</f>
        <v>0</v>
      </c>
      <c r="AC814" s="35">
        <f>'Initial Info Client Demographic'!I814</f>
        <v>0</v>
      </c>
      <c r="AD814" s="35">
        <f>'Initial Info Client Demographic'!J814</f>
        <v>0</v>
      </c>
    </row>
    <row r="815" spans="1:30" ht="49.5" customHeight="1">
      <c r="A815" s="29">
        <f t="shared" si="10"/>
        <v>802</v>
      </c>
      <c r="B815" s="97">
        <f>'Initial Info Client Demographic'!B815</f>
        <v>0</v>
      </c>
      <c r="C815" s="98">
        <f>'Initial Info Client Demographic'!C815</f>
        <v>0</v>
      </c>
      <c r="D815" s="99"/>
      <c r="E815" s="100"/>
      <c r="F815" s="101"/>
      <c r="G815" s="87"/>
      <c r="H815" s="88"/>
      <c r="I815" s="102"/>
      <c r="J815" s="103"/>
      <c r="K815" s="104"/>
      <c r="L815" s="105"/>
      <c r="M815" s="93">
        <f t="shared" si="11"/>
        <v>0</v>
      </c>
      <c r="N815" s="110"/>
      <c r="O815" s="106">
        <f t="shared" si="12"/>
        <v>0</v>
      </c>
      <c r="P815" s="95"/>
      <c r="R815" s="96">
        <f>'Initial Info Client Demographic'!D815</f>
        <v>0</v>
      </c>
      <c r="T815" s="33">
        <f>'Initial Info Client Demographic'!E815</f>
        <v>0</v>
      </c>
      <c r="U815" s="34">
        <f>'Initial Info Client Demographic'!F815</f>
        <v>0</v>
      </c>
      <c r="V815" s="35">
        <f>'Initial Info Client Demographic'!G815</f>
        <v>0</v>
      </c>
      <c r="W815" s="33">
        <f>'Initial Info Client Demographic'!H815</f>
        <v>0</v>
      </c>
      <c r="X815" s="34">
        <f>'Initial Info Client Demographic'!I815</f>
        <v>0</v>
      </c>
      <c r="Y815" s="35">
        <f>'Initial Info Client Demographic'!E815</f>
        <v>0</v>
      </c>
      <c r="Z815" s="35">
        <f>'Initial Info Client Demographic'!F815</f>
        <v>0</v>
      </c>
      <c r="AA815" s="35">
        <f>'Initial Info Client Demographic'!G815</f>
        <v>0</v>
      </c>
      <c r="AB815" s="35">
        <f>'Initial Info Client Demographic'!H815</f>
        <v>0</v>
      </c>
      <c r="AC815" s="35">
        <f>'Initial Info Client Demographic'!I815</f>
        <v>0</v>
      </c>
      <c r="AD815" s="35">
        <f>'Initial Info Client Demographic'!J815</f>
        <v>0</v>
      </c>
    </row>
    <row r="816" spans="1:30" ht="49.5" customHeight="1">
      <c r="A816" s="29">
        <f t="shared" si="10"/>
        <v>803</v>
      </c>
      <c r="B816" s="82">
        <f>'Initial Info Client Demographic'!B816</f>
        <v>0</v>
      </c>
      <c r="C816" s="83">
        <f>'Initial Info Client Demographic'!C816</f>
        <v>0</v>
      </c>
      <c r="D816" s="84"/>
      <c r="E816" s="85"/>
      <c r="F816" s="86"/>
      <c r="G816" s="87"/>
      <c r="H816" s="88"/>
      <c r="I816" s="89"/>
      <c r="J816" s="90"/>
      <c r="K816" s="91"/>
      <c r="L816" s="92"/>
      <c r="M816" s="93">
        <f t="shared" si="11"/>
        <v>0</v>
      </c>
      <c r="N816" s="109"/>
      <c r="O816" s="94">
        <f t="shared" si="12"/>
        <v>0</v>
      </c>
      <c r="P816" s="95"/>
      <c r="R816" s="96">
        <f>'Initial Info Client Demographic'!D816</f>
        <v>0</v>
      </c>
      <c r="T816" s="33">
        <f>'Initial Info Client Demographic'!E816</f>
        <v>0</v>
      </c>
      <c r="U816" s="34">
        <f>'Initial Info Client Demographic'!F816</f>
        <v>0</v>
      </c>
      <c r="V816" s="35">
        <f>'Initial Info Client Demographic'!G816</f>
        <v>0</v>
      </c>
      <c r="W816" s="33">
        <f>'Initial Info Client Demographic'!H816</f>
        <v>0</v>
      </c>
      <c r="X816" s="34">
        <f>'Initial Info Client Demographic'!I816</f>
        <v>0</v>
      </c>
      <c r="Y816" s="35">
        <f>'Initial Info Client Demographic'!E816</f>
        <v>0</v>
      </c>
      <c r="Z816" s="35">
        <f>'Initial Info Client Demographic'!F816</f>
        <v>0</v>
      </c>
      <c r="AA816" s="35">
        <f>'Initial Info Client Demographic'!G816</f>
        <v>0</v>
      </c>
      <c r="AB816" s="35">
        <f>'Initial Info Client Demographic'!H816</f>
        <v>0</v>
      </c>
      <c r="AC816" s="35">
        <f>'Initial Info Client Demographic'!I816</f>
        <v>0</v>
      </c>
      <c r="AD816" s="35">
        <f>'Initial Info Client Demographic'!J816</f>
        <v>0</v>
      </c>
    </row>
    <row r="817" spans="1:30" ht="49.5" customHeight="1">
      <c r="A817" s="29">
        <f t="shared" si="10"/>
        <v>804</v>
      </c>
      <c r="B817" s="97">
        <f>'Initial Info Client Demographic'!B817</f>
        <v>0</v>
      </c>
      <c r="C817" s="98">
        <f>'Initial Info Client Demographic'!C817</f>
        <v>0</v>
      </c>
      <c r="D817" s="99"/>
      <c r="E817" s="100"/>
      <c r="F817" s="101"/>
      <c r="G817" s="87"/>
      <c r="H817" s="88"/>
      <c r="I817" s="102"/>
      <c r="J817" s="103"/>
      <c r="K817" s="104"/>
      <c r="L817" s="105"/>
      <c r="M817" s="93">
        <f t="shared" si="11"/>
        <v>0</v>
      </c>
      <c r="N817" s="110"/>
      <c r="O817" s="106">
        <f t="shared" si="12"/>
        <v>0</v>
      </c>
      <c r="P817" s="95"/>
      <c r="R817" s="96">
        <f>'Initial Info Client Demographic'!D817</f>
        <v>0</v>
      </c>
      <c r="T817" s="33">
        <f>'Initial Info Client Demographic'!E817</f>
        <v>0</v>
      </c>
      <c r="U817" s="34">
        <f>'Initial Info Client Demographic'!F817</f>
        <v>0</v>
      </c>
      <c r="V817" s="35">
        <f>'Initial Info Client Demographic'!G817</f>
        <v>0</v>
      </c>
      <c r="W817" s="33">
        <f>'Initial Info Client Demographic'!H817</f>
        <v>0</v>
      </c>
      <c r="X817" s="34">
        <f>'Initial Info Client Demographic'!I817</f>
        <v>0</v>
      </c>
      <c r="Y817" s="35">
        <f>'Initial Info Client Demographic'!E817</f>
        <v>0</v>
      </c>
      <c r="Z817" s="35">
        <f>'Initial Info Client Demographic'!F817</f>
        <v>0</v>
      </c>
      <c r="AA817" s="35">
        <f>'Initial Info Client Demographic'!G817</f>
        <v>0</v>
      </c>
      <c r="AB817" s="35">
        <f>'Initial Info Client Demographic'!H817</f>
        <v>0</v>
      </c>
      <c r="AC817" s="35">
        <f>'Initial Info Client Demographic'!I817</f>
        <v>0</v>
      </c>
      <c r="AD817" s="35">
        <f>'Initial Info Client Demographic'!J817</f>
        <v>0</v>
      </c>
    </row>
    <row r="818" spans="1:30" ht="49.5" customHeight="1">
      <c r="A818" s="29">
        <f t="shared" si="10"/>
        <v>805</v>
      </c>
      <c r="B818" s="82">
        <f>'Initial Info Client Demographic'!B818</f>
        <v>0</v>
      </c>
      <c r="C818" s="83">
        <f>'Initial Info Client Demographic'!C818</f>
        <v>0</v>
      </c>
      <c r="D818" s="84"/>
      <c r="E818" s="85"/>
      <c r="F818" s="86"/>
      <c r="G818" s="87"/>
      <c r="H818" s="88"/>
      <c r="I818" s="89"/>
      <c r="J818" s="90"/>
      <c r="K818" s="91"/>
      <c r="L818" s="92"/>
      <c r="M818" s="93">
        <f t="shared" si="11"/>
        <v>0</v>
      </c>
      <c r="N818" s="109"/>
      <c r="O818" s="94">
        <f t="shared" si="12"/>
        <v>0</v>
      </c>
      <c r="P818" s="95"/>
      <c r="R818" s="96">
        <f>'Initial Info Client Demographic'!D818</f>
        <v>0</v>
      </c>
      <c r="T818" s="33">
        <f>'Initial Info Client Demographic'!E818</f>
        <v>0</v>
      </c>
      <c r="U818" s="34">
        <f>'Initial Info Client Demographic'!F818</f>
        <v>0</v>
      </c>
      <c r="V818" s="35">
        <f>'Initial Info Client Demographic'!G818</f>
        <v>0</v>
      </c>
      <c r="W818" s="33">
        <f>'Initial Info Client Demographic'!H818</f>
        <v>0</v>
      </c>
      <c r="X818" s="34">
        <f>'Initial Info Client Demographic'!I818</f>
        <v>0</v>
      </c>
      <c r="Y818" s="35">
        <f>'Initial Info Client Demographic'!E818</f>
        <v>0</v>
      </c>
      <c r="Z818" s="35">
        <f>'Initial Info Client Demographic'!F818</f>
        <v>0</v>
      </c>
      <c r="AA818" s="35">
        <f>'Initial Info Client Demographic'!G818</f>
        <v>0</v>
      </c>
      <c r="AB818" s="35">
        <f>'Initial Info Client Demographic'!H818</f>
        <v>0</v>
      </c>
      <c r="AC818" s="35">
        <f>'Initial Info Client Demographic'!I818</f>
        <v>0</v>
      </c>
      <c r="AD818" s="35">
        <f>'Initial Info Client Demographic'!J818</f>
        <v>0</v>
      </c>
    </row>
    <row r="819" spans="1:30" ht="49.5" customHeight="1">
      <c r="A819" s="29">
        <f t="shared" si="10"/>
        <v>806</v>
      </c>
      <c r="B819" s="97">
        <f>'Initial Info Client Demographic'!B819</f>
        <v>0</v>
      </c>
      <c r="C819" s="98">
        <f>'Initial Info Client Demographic'!C819</f>
        <v>0</v>
      </c>
      <c r="D819" s="99"/>
      <c r="E819" s="100"/>
      <c r="F819" s="101"/>
      <c r="G819" s="87"/>
      <c r="H819" s="88"/>
      <c r="I819" s="102"/>
      <c r="J819" s="103"/>
      <c r="K819" s="104"/>
      <c r="L819" s="105"/>
      <c r="M819" s="93">
        <f t="shared" si="11"/>
        <v>0</v>
      </c>
      <c r="N819" s="110"/>
      <c r="O819" s="106">
        <f t="shared" si="12"/>
        <v>0</v>
      </c>
      <c r="P819" s="95"/>
      <c r="R819" s="96">
        <f>'Initial Info Client Demographic'!D819</f>
        <v>0</v>
      </c>
      <c r="T819" s="33">
        <f>'Initial Info Client Demographic'!E819</f>
        <v>0</v>
      </c>
      <c r="U819" s="34">
        <f>'Initial Info Client Demographic'!F819</f>
        <v>0</v>
      </c>
      <c r="V819" s="35">
        <f>'Initial Info Client Demographic'!G819</f>
        <v>0</v>
      </c>
      <c r="W819" s="33">
        <f>'Initial Info Client Demographic'!H819</f>
        <v>0</v>
      </c>
      <c r="X819" s="34">
        <f>'Initial Info Client Demographic'!I819</f>
        <v>0</v>
      </c>
      <c r="Y819" s="35">
        <f>'Initial Info Client Demographic'!E819</f>
        <v>0</v>
      </c>
      <c r="Z819" s="35">
        <f>'Initial Info Client Demographic'!F819</f>
        <v>0</v>
      </c>
      <c r="AA819" s="35">
        <f>'Initial Info Client Demographic'!G819</f>
        <v>0</v>
      </c>
      <c r="AB819" s="35">
        <f>'Initial Info Client Demographic'!H819</f>
        <v>0</v>
      </c>
      <c r="AC819" s="35">
        <f>'Initial Info Client Demographic'!I819</f>
        <v>0</v>
      </c>
      <c r="AD819" s="35">
        <f>'Initial Info Client Demographic'!J819</f>
        <v>0</v>
      </c>
    </row>
    <row r="820" spans="1:30" ht="49.5" customHeight="1">
      <c r="A820" s="29">
        <f t="shared" si="10"/>
        <v>807</v>
      </c>
      <c r="B820" s="82">
        <f>'Initial Info Client Demographic'!B820</f>
        <v>0</v>
      </c>
      <c r="C820" s="83">
        <f>'Initial Info Client Demographic'!C820</f>
        <v>0</v>
      </c>
      <c r="D820" s="84"/>
      <c r="E820" s="85"/>
      <c r="F820" s="86"/>
      <c r="G820" s="87"/>
      <c r="H820" s="88"/>
      <c r="I820" s="89"/>
      <c r="J820" s="90"/>
      <c r="K820" s="91"/>
      <c r="L820" s="92"/>
      <c r="M820" s="93">
        <f t="shared" si="11"/>
        <v>0</v>
      </c>
      <c r="N820" s="109"/>
      <c r="O820" s="94">
        <f t="shared" si="12"/>
        <v>0</v>
      </c>
      <c r="P820" s="95"/>
      <c r="R820" s="96">
        <f>'Initial Info Client Demographic'!D820</f>
        <v>0</v>
      </c>
      <c r="T820" s="33">
        <f>'Initial Info Client Demographic'!E820</f>
        <v>0</v>
      </c>
      <c r="U820" s="34">
        <f>'Initial Info Client Demographic'!F820</f>
        <v>0</v>
      </c>
      <c r="V820" s="35">
        <f>'Initial Info Client Demographic'!G820</f>
        <v>0</v>
      </c>
      <c r="W820" s="33">
        <f>'Initial Info Client Demographic'!H820</f>
        <v>0</v>
      </c>
      <c r="X820" s="34">
        <f>'Initial Info Client Demographic'!I820</f>
        <v>0</v>
      </c>
      <c r="Y820" s="35">
        <f>'Initial Info Client Demographic'!E820</f>
        <v>0</v>
      </c>
      <c r="Z820" s="35">
        <f>'Initial Info Client Demographic'!F820</f>
        <v>0</v>
      </c>
      <c r="AA820" s="35">
        <f>'Initial Info Client Demographic'!G820</f>
        <v>0</v>
      </c>
      <c r="AB820" s="35">
        <f>'Initial Info Client Demographic'!H820</f>
        <v>0</v>
      </c>
      <c r="AC820" s="35">
        <f>'Initial Info Client Demographic'!I820</f>
        <v>0</v>
      </c>
      <c r="AD820" s="35">
        <f>'Initial Info Client Demographic'!J820</f>
        <v>0</v>
      </c>
    </row>
    <row r="821" spans="1:30" ht="49.5" customHeight="1">
      <c r="A821" s="29">
        <f t="shared" si="10"/>
        <v>808</v>
      </c>
      <c r="B821" s="97">
        <f>'Initial Info Client Demographic'!B821</f>
        <v>0</v>
      </c>
      <c r="C821" s="98">
        <f>'Initial Info Client Demographic'!C821</f>
        <v>0</v>
      </c>
      <c r="D821" s="99"/>
      <c r="E821" s="100"/>
      <c r="F821" s="101"/>
      <c r="G821" s="87"/>
      <c r="H821" s="88"/>
      <c r="I821" s="102"/>
      <c r="J821" s="103"/>
      <c r="K821" s="104"/>
      <c r="L821" s="105"/>
      <c r="M821" s="93">
        <f t="shared" si="11"/>
        <v>0</v>
      </c>
      <c r="N821" s="110"/>
      <c r="O821" s="106">
        <f t="shared" si="12"/>
        <v>0</v>
      </c>
      <c r="P821" s="95"/>
      <c r="R821" s="96">
        <f>'Initial Info Client Demographic'!D821</f>
        <v>0</v>
      </c>
      <c r="T821" s="33">
        <f>'Initial Info Client Demographic'!E821</f>
        <v>0</v>
      </c>
      <c r="U821" s="34">
        <f>'Initial Info Client Demographic'!F821</f>
        <v>0</v>
      </c>
      <c r="V821" s="35">
        <f>'Initial Info Client Demographic'!G821</f>
        <v>0</v>
      </c>
      <c r="W821" s="33">
        <f>'Initial Info Client Demographic'!H821</f>
        <v>0</v>
      </c>
      <c r="X821" s="34">
        <f>'Initial Info Client Demographic'!I821</f>
        <v>0</v>
      </c>
      <c r="Y821" s="35">
        <f>'Initial Info Client Demographic'!E821</f>
        <v>0</v>
      </c>
      <c r="Z821" s="35">
        <f>'Initial Info Client Demographic'!F821</f>
        <v>0</v>
      </c>
      <c r="AA821" s="35">
        <f>'Initial Info Client Demographic'!G821</f>
        <v>0</v>
      </c>
      <c r="AB821" s="35">
        <f>'Initial Info Client Demographic'!H821</f>
        <v>0</v>
      </c>
      <c r="AC821" s="35">
        <f>'Initial Info Client Demographic'!I821</f>
        <v>0</v>
      </c>
      <c r="AD821" s="35">
        <f>'Initial Info Client Demographic'!J821</f>
        <v>0</v>
      </c>
    </row>
    <row r="822" spans="1:30" ht="49.5" customHeight="1">
      <c r="A822" s="29">
        <f t="shared" si="10"/>
        <v>809</v>
      </c>
      <c r="B822" s="82">
        <f>'Initial Info Client Demographic'!B822</f>
        <v>0</v>
      </c>
      <c r="C822" s="83">
        <f>'Initial Info Client Demographic'!C822</f>
        <v>0</v>
      </c>
      <c r="D822" s="84"/>
      <c r="E822" s="85"/>
      <c r="F822" s="86"/>
      <c r="G822" s="87"/>
      <c r="H822" s="88"/>
      <c r="I822" s="89"/>
      <c r="J822" s="90"/>
      <c r="K822" s="91"/>
      <c r="L822" s="92"/>
      <c r="M822" s="93">
        <f t="shared" si="11"/>
        <v>0</v>
      </c>
      <c r="N822" s="109"/>
      <c r="O822" s="94">
        <f t="shared" si="12"/>
        <v>0</v>
      </c>
      <c r="P822" s="95"/>
      <c r="R822" s="96">
        <f>'Initial Info Client Demographic'!D822</f>
        <v>0</v>
      </c>
      <c r="T822" s="33">
        <f>'Initial Info Client Demographic'!E822</f>
        <v>0</v>
      </c>
      <c r="U822" s="34">
        <f>'Initial Info Client Demographic'!F822</f>
        <v>0</v>
      </c>
      <c r="V822" s="35">
        <f>'Initial Info Client Demographic'!G822</f>
        <v>0</v>
      </c>
      <c r="W822" s="33">
        <f>'Initial Info Client Demographic'!H822</f>
        <v>0</v>
      </c>
      <c r="X822" s="34">
        <f>'Initial Info Client Demographic'!I822</f>
        <v>0</v>
      </c>
      <c r="Y822" s="35">
        <f>'Initial Info Client Demographic'!E822</f>
        <v>0</v>
      </c>
      <c r="Z822" s="35">
        <f>'Initial Info Client Demographic'!F822</f>
        <v>0</v>
      </c>
      <c r="AA822" s="35">
        <f>'Initial Info Client Demographic'!G822</f>
        <v>0</v>
      </c>
      <c r="AB822" s="35">
        <f>'Initial Info Client Demographic'!H822</f>
        <v>0</v>
      </c>
      <c r="AC822" s="35">
        <f>'Initial Info Client Demographic'!I822</f>
        <v>0</v>
      </c>
      <c r="AD822" s="35">
        <f>'Initial Info Client Demographic'!J822</f>
        <v>0</v>
      </c>
    </row>
    <row r="823" spans="1:30" ht="49.5" customHeight="1">
      <c r="A823" s="29">
        <f t="shared" si="10"/>
        <v>810</v>
      </c>
      <c r="B823" s="97">
        <f>'Initial Info Client Demographic'!B823</f>
        <v>0</v>
      </c>
      <c r="C823" s="98">
        <f>'Initial Info Client Demographic'!C823</f>
        <v>0</v>
      </c>
      <c r="D823" s="99"/>
      <c r="E823" s="100"/>
      <c r="F823" s="101"/>
      <c r="G823" s="87"/>
      <c r="H823" s="88"/>
      <c r="I823" s="102"/>
      <c r="J823" s="103"/>
      <c r="K823" s="104"/>
      <c r="L823" s="105"/>
      <c r="M823" s="93">
        <f t="shared" si="11"/>
        <v>0</v>
      </c>
      <c r="N823" s="110"/>
      <c r="O823" s="106">
        <f t="shared" si="12"/>
        <v>0</v>
      </c>
      <c r="P823" s="95"/>
      <c r="R823" s="96">
        <f>'Initial Info Client Demographic'!D823</f>
        <v>0</v>
      </c>
      <c r="T823" s="33">
        <f>'Initial Info Client Demographic'!E823</f>
        <v>0</v>
      </c>
      <c r="U823" s="34">
        <f>'Initial Info Client Demographic'!F823</f>
        <v>0</v>
      </c>
      <c r="V823" s="35">
        <f>'Initial Info Client Demographic'!G823</f>
        <v>0</v>
      </c>
      <c r="W823" s="33">
        <f>'Initial Info Client Demographic'!H823</f>
        <v>0</v>
      </c>
      <c r="X823" s="34">
        <f>'Initial Info Client Demographic'!I823</f>
        <v>0</v>
      </c>
      <c r="Y823" s="35">
        <f>'Initial Info Client Demographic'!E823</f>
        <v>0</v>
      </c>
      <c r="Z823" s="35">
        <f>'Initial Info Client Demographic'!F823</f>
        <v>0</v>
      </c>
      <c r="AA823" s="35">
        <f>'Initial Info Client Demographic'!G823</f>
        <v>0</v>
      </c>
      <c r="AB823" s="35">
        <f>'Initial Info Client Demographic'!H823</f>
        <v>0</v>
      </c>
      <c r="AC823" s="35">
        <f>'Initial Info Client Demographic'!I823</f>
        <v>0</v>
      </c>
      <c r="AD823" s="35">
        <f>'Initial Info Client Demographic'!J823</f>
        <v>0</v>
      </c>
    </row>
    <row r="824" spans="1:30" ht="49.5" customHeight="1">
      <c r="A824" s="29">
        <f t="shared" si="10"/>
        <v>811</v>
      </c>
      <c r="B824" s="82">
        <f>'Initial Info Client Demographic'!B824</f>
        <v>0</v>
      </c>
      <c r="C824" s="83">
        <f>'Initial Info Client Demographic'!C824</f>
        <v>0</v>
      </c>
      <c r="D824" s="84"/>
      <c r="E824" s="85"/>
      <c r="F824" s="86"/>
      <c r="G824" s="87"/>
      <c r="H824" s="88"/>
      <c r="I824" s="89"/>
      <c r="J824" s="90"/>
      <c r="K824" s="91"/>
      <c r="L824" s="92"/>
      <c r="M824" s="93">
        <f t="shared" si="11"/>
        <v>0</v>
      </c>
      <c r="N824" s="109"/>
      <c r="O824" s="94">
        <f t="shared" si="12"/>
        <v>0</v>
      </c>
      <c r="P824" s="95"/>
      <c r="R824" s="96">
        <f>'Initial Info Client Demographic'!D824</f>
        <v>0</v>
      </c>
      <c r="T824" s="33">
        <f>'Initial Info Client Demographic'!E824</f>
        <v>0</v>
      </c>
      <c r="U824" s="34">
        <f>'Initial Info Client Demographic'!F824</f>
        <v>0</v>
      </c>
      <c r="V824" s="35">
        <f>'Initial Info Client Demographic'!G824</f>
        <v>0</v>
      </c>
      <c r="W824" s="33">
        <f>'Initial Info Client Demographic'!H824</f>
        <v>0</v>
      </c>
      <c r="X824" s="34">
        <f>'Initial Info Client Demographic'!I824</f>
        <v>0</v>
      </c>
      <c r="Y824" s="35">
        <f>'Initial Info Client Demographic'!E824</f>
        <v>0</v>
      </c>
      <c r="Z824" s="35">
        <f>'Initial Info Client Demographic'!F824</f>
        <v>0</v>
      </c>
      <c r="AA824" s="35">
        <f>'Initial Info Client Demographic'!G824</f>
        <v>0</v>
      </c>
      <c r="AB824" s="35">
        <f>'Initial Info Client Demographic'!H824</f>
        <v>0</v>
      </c>
      <c r="AC824" s="35">
        <f>'Initial Info Client Demographic'!I824</f>
        <v>0</v>
      </c>
      <c r="AD824" s="35">
        <f>'Initial Info Client Demographic'!J824</f>
        <v>0</v>
      </c>
    </row>
    <row r="825" spans="1:30" ht="49.5" customHeight="1">
      <c r="A825" s="29">
        <f t="shared" si="10"/>
        <v>812</v>
      </c>
      <c r="B825" s="97">
        <f>'Initial Info Client Demographic'!B825</f>
        <v>0</v>
      </c>
      <c r="C825" s="98">
        <f>'Initial Info Client Demographic'!C825</f>
        <v>0</v>
      </c>
      <c r="D825" s="99"/>
      <c r="E825" s="100"/>
      <c r="F825" s="101"/>
      <c r="G825" s="87"/>
      <c r="H825" s="88"/>
      <c r="I825" s="102"/>
      <c r="J825" s="103"/>
      <c r="K825" s="104"/>
      <c r="L825" s="105"/>
      <c r="M825" s="93">
        <f t="shared" si="11"/>
        <v>0</v>
      </c>
      <c r="N825" s="110"/>
      <c r="O825" s="106">
        <f t="shared" si="12"/>
        <v>0</v>
      </c>
      <c r="P825" s="95"/>
      <c r="R825" s="96">
        <f>'Initial Info Client Demographic'!D825</f>
        <v>0</v>
      </c>
      <c r="T825" s="33">
        <f>'Initial Info Client Demographic'!E825</f>
        <v>0</v>
      </c>
      <c r="U825" s="34">
        <f>'Initial Info Client Demographic'!F825</f>
        <v>0</v>
      </c>
      <c r="V825" s="35">
        <f>'Initial Info Client Demographic'!G825</f>
        <v>0</v>
      </c>
      <c r="W825" s="33">
        <f>'Initial Info Client Demographic'!H825</f>
        <v>0</v>
      </c>
      <c r="X825" s="34">
        <f>'Initial Info Client Demographic'!I825</f>
        <v>0</v>
      </c>
      <c r="Y825" s="35">
        <f>'Initial Info Client Demographic'!E825</f>
        <v>0</v>
      </c>
      <c r="Z825" s="35">
        <f>'Initial Info Client Demographic'!F825</f>
        <v>0</v>
      </c>
      <c r="AA825" s="35">
        <f>'Initial Info Client Demographic'!G825</f>
        <v>0</v>
      </c>
      <c r="AB825" s="35">
        <f>'Initial Info Client Demographic'!H825</f>
        <v>0</v>
      </c>
      <c r="AC825" s="35">
        <f>'Initial Info Client Demographic'!I825</f>
        <v>0</v>
      </c>
      <c r="AD825" s="35">
        <f>'Initial Info Client Demographic'!J825</f>
        <v>0</v>
      </c>
    </row>
    <row r="826" spans="1:30" ht="49.5" customHeight="1">
      <c r="A826" s="29">
        <f t="shared" si="10"/>
        <v>813</v>
      </c>
      <c r="B826" s="82">
        <f>'Initial Info Client Demographic'!B826</f>
        <v>0</v>
      </c>
      <c r="C826" s="83">
        <f>'Initial Info Client Demographic'!C826</f>
        <v>0</v>
      </c>
      <c r="D826" s="84"/>
      <c r="E826" s="85"/>
      <c r="F826" s="86"/>
      <c r="G826" s="87"/>
      <c r="H826" s="88"/>
      <c r="I826" s="89"/>
      <c r="J826" s="90"/>
      <c r="K826" s="91"/>
      <c r="L826" s="92"/>
      <c r="M826" s="93">
        <f t="shared" si="11"/>
        <v>0</v>
      </c>
      <c r="N826" s="109"/>
      <c r="O826" s="94">
        <f t="shared" si="12"/>
        <v>0</v>
      </c>
      <c r="P826" s="95"/>
      <c r="R826" s="96">
        <f>'Initial Info Client Demographic'!D826</f>
        <v>0</v>
      </c>
      <c r="T826" s="33">
        <f>'Initial Info Client Demographic'!E826</f>
        <v>0</v>
      </c>
      <c r="U826" s="34">
        <f>'Initial Info Client Demographic'!F826</f>
        <v>0</v>
      </c>
      <c r="V826" s="35">
        <f>'Initial Info Client Demographic'!G826</f>
        <v>0</v>
      </c>
      <c r="W826" s="33">
        <f>'Initial Info Client Demographic'!H826</f>
        <v>0</v>
      </c>
      <c r="X826" s="34">
        <f>'Initial Info Client Demographic'!I826</f>
        <v>0</v>
      </c>
      <c r="Y826" s="35">
        <f>'Initial Info Client Demographic'!E826</f>
        <v>0</v>
      </c>
      <c r="Z826" s="35">
        <f>'Initial Info Client Demographic'!F826</f>
        <v>0</v>
      </c>
      <c r="AA826" s="35">
        <f>'Initial Info Client Demographic'!G826</f>
        <v>0</v>
      </c>
      <c r="AB826" s="35">
        <f>'Initial Info Client Demographic'!H826</f>
        <v>0</v>
      </c>
      <c r="AC826" s="35">
        <f>'Initial Info Client Demographic'!I826</f>
        <v>0</v>
      </c>
      <c r="AD826" s="35">
        <f>'Initial Info Client Demographic'!J826</f>
        <v>0</v>
      </c>
    </row>
    <row r="827" spans="1:30" ht="49.5" customHeight="1">
      <c r="A827" s="29">
        <f t="shared" si="10"/>
        <v>814</v>
      </c>
      <c r="B827" s="97">
        <f>'Initial Info Client Demographic'!B827</f>
        <v>0</v>
      </c>
      <c r="C827" s="98">
        <f>'Initial Info Client Demographic'!C827</f>
        <v>0</v>
      </c>
      <c r="D827" s="99"/>
      <c r="E827" s="100"/>
      <c r="F827" s="101"/>
      <c r="G827" s="87"/>
      <c r="H827" s="88"/>
      <c r="I827" s="102"/>
      <c r="J827" s="103"/>
      <c r="K827" s="104"/>
      <c r="L827" s="105"/>
      <c r="M827" s="93">
        <f t="shared" si="11"/>
        <v>0</v>
      </c>
      <c r="N827" s="110"/>
      <c r="O827" s="106">
        <f t="shared" si="12"/>
        <v>0</v>
      </c>
      <c r="P827" s="95"/>
      <c r="R827" s="96">
        <f>'Initial Info Client Demographic'!D827</f>
        <v>0</v>
      </c>
      <c r="T827" s="33">
        <f>'Initial Info Client Demographic'!E827</f>
        <v>0</v>
      </c>
      <c r="U827" s="34">
        <f>'Initial Info Client Demographic'!F827</f>
        <v>0</v>
      </c>
      <c r="V827" s="35">
        <f>'Initial Info Client Demographic'!G827</f>
        <v>0</v>
      </c>
      <c r="W827" s="33">
        <f>'Initial Info Client Demographic'!H827</f>
        <v>0</v>
      </c>
      <c r="X827" s="34">
        <f>'Initial Info Client Demographic'!I827</f>
        <v>0</v>
      </c>
      <c r="Y827" s="35">
        <f>'Initial Info Client Demographic'!E827</f>
        <v>0</v>
      </c>
      <c r="Z827" s="35">
        <f>'Initial Info Client Demographic'!F827</f>
        <v>0</v>
      </c>
      <c r="AA827" s="35">
        <f>'Initial Info Client Demographic'!G827</f>
        <v>0</v>
      </c>
      <c r="AB827" s="35">
        <f>'Initial Info Client Demographic'!H827</f>
        <v>0</v>
      </c>
      <c r="AC827" s="35">
        <f>'Initial Info Client Demographic'!I827</f>
        <v>0</v>
      </c>
      <c r="AD827" s="35">
        <f>'Initial Info Client Demographic'!J827</f>
        <v>0</v>
      </c>
    </row>
    <row r="828" spans="1:30" ht="49.5" customHeight="1">
      <c r="A828" s="29">
        <f t="shared" si="10"/>
        <v>815</v>
      </c>
      <c r="B828" s="82">
        <f>'Initial Info Client Demographic'!B828</f>
        <v>0</v>
      </c>
      <c r="C828" s="83">
        <f>'Initial Info Client Demographic'!C828</f>
        <v>0</v>
      </c>
      <c r="D828" s="84"/>
      <c r="E828" s="85"/>
      <c r="F828" s="86"/>
      <c r="G828" s="87"/>
      <c r="H828" s="88"/>
      <c r="I828" s="89"/>
      <c r="J828" s="90"/>
      <c r="K828" s="91"/>
      <c r="L828" s="92"/>
      <c r="M828" s="93">
        <f t="shared" si="11"/>
        <v>0</v>
      </c>
      <c r="N828" s="109"/>
      <c r="O828" s="94">
        <f t="shared" si="12"/>
        <v>0</v>
      </c>
      <c r="P828" s="95"/>
      <c r="R828" s="96">
        <f>'Initial Info Client Demographic'!D828</f>
        <v>0</v>
      </c>
      <c r="T828" s="33">
        <f>'Initial Info Client Demographic'!E828</f>
        <v>0</v>
      </c>
      <c r="U828" s="34">
        <f>'Initial Info Client Demographic'!F828</f>
        <v>0</v>
      </c>
      <c r="V828" s="35">
        <f>'Initial Info Client Demographic'!G828</f>
        <v>0</v>
      </c>
      <c r="W828" s="33">
        <f>'Initial Info Client Demographic'!H828</f>
        <v>0</v>
      </c>
      <c r="X828" s="34">
        <f>'Initial Info Client Demographic'!I828</f>
        <v>0</v>
      </c>
      <c r="Y828" s="35">
        <f>'Initial Info Client Demographic'!E828</f>
        <v>0</v>
      </c>
      <c r="Z828" s="35">
        <f>'Initial Info Client Demographic'!F828</f>
        <v>0</v>
      </c>
      <c r="AA828" s="35">
        <f>'Initial Info Client Demographic'!G828</f>
        <v>0</v>
      </c>
      <c r="AB828" s="35">
        <f>'Initial Info Client Demographic'!H828</f>
        <v>0</v>
      </c>
      <c r="AC828" s="35">
        <f>'Initial Info Client Demographic'!I828</f>
        <v>0</v>
      </c>
      <c r="AD828" s="35">
        <f>'Initial Info Client Demographic'!J828</f>
        <v>0</v>
      </c>
    </row>
    <row r="829" spans="1:30" ht="49.5" customHeight="1">
      <c r="A829" s="29">
        <f t="shared" si="10"/>
        <v>816</v>
      </c>
      <c r="B829" s="97">
        <f>'Initial Info Client Demographic'!B829</f>
        <v>0</v>
      </c>
      <c r="C829" s="98">
        <f>'Initial Info Client Demographic'!C829</f>
        <v>0</v>
      </c>
      <c r="D829" s="99"/>
      <c r="E829" s="100"/>
      <c r="F829" s="101"/>
      <c r="G829" s="87"/>
      <c r="H829" s="88"/>
      <c r="I829" s="102"/>
      <c r="J829" s="103"/>
      <c r="K829" s="104"/>
      <c r="L829" s="105"/>
      <c r="M829" s="93">
        <f t="shared" si="11"/>
        <v>0</v>
      </c>
      <c r="N829" s="110"/>
      <c r="O829" s="106">
        <f t="shared" si="12"/>
        <v>0</v>
      </c>
      <c r="P829" s="95"/>
      <c r="R829" s="96">
        <f>'Initial Info Client Demographic'!D829</f>
        <v>0</v>
      </c>
      <c r="T829" s="33">
        <f>'Initial Info Client Demographic'!E829</f>
        <v>0</v>
      </c>
      <c r="U829" s="34">
        <f>'Initial Info Client Demographic'!F829</f>
        <v>0</v>
      </c>
      <c r="V829" s="35">
        <f>'Initial Info Client Demographic'!G829</f>
        <v>0</v>
      </c>
      <c r="W829" s="33">
        <f>'Initial Info Client Demographic'!H829</f>
        <v>0</v>
      </c>
      <c r="X829" s="34">
        <f>'Initial Info Client Demographic'!I829</f>
        <v>0</v>
      </c>
      <c r="Y829" s="35">
        <f>'Initial Info Client Demographic'!E829</f>
        <v>0</v>
      </c>
      <c r="Z829" s="35">
        <f>'Initial Info Client Demographic'!F829</f>
        <v>0</v>
      </c>
      <c r="AA829" s="35">
        <f>'Initial Info Client Demographic'!G829</f>
        <v>0</v>
      </c>
      <c r="AB829" s="35">
        <f>'Initial Info Client Demographic'!H829</f>
        <v>0</v>
      </c>
      <c r="AC829" s="35">
        <f>'Initial Info Client Demographic'!I829</f>
        <v>0</v>
      </c>
      <c r="AD829" s="35">
        <f>'Initial Info Client Demographic'!J829</f>
        <v>0</v>
      </c>
    </row>
    <row r="830" spans="1:30" ht="49.5" customHeight="1">
      <c r="A830" s="29">
        <f t="shared" si="10"/>
        <v>817</v>
      </c>
      <c r="B830" s="82">
        <f>'Initial Info Client Demographic'!B830</f>
        <v>0</v>
      </c>
      <c r="C830" s="83">
        <f>'Initial Info Client Demographic'!C830</f>
        <v>0</v>
      </c>
      <c r="D830" s="84"/>
      <c r="E830" s="85"/>
      <c r="F830" s="86"/>
      <c r="G830" s="87"/>
      <c r="H830" s="88"/>
      <c r="I830" s="89"/>
      <c r="J830" s="90"/>
      <c r="K830" s="91"/>
      <c r="L830" s="92"/>
      <c r="M830" s="93">
        <f t="shared" si="11"/>
        <v>0</v>
      </c>
      <c r="N830" s="109"/>
      <c r="O830" s="94">
        <f t="shared" si="12"/>
        <v>0</v>
      </c>
      <c r="P830" s="95"/>
      <c r="R830" s="96">
        <f>'Initial Info Client Demographic'!D830</f>
        <v>0</v>
      </c>
      <c r="T830" s="33">
        <f>'Initial Info Client Demographic'!E830</f>
        <v>0</v>
      </c>
      <c r="U830" s="34">
        <f>'Initial Info Client Demographic'!F830</f>
        <v>0</v>
      </c>
      <c r="V830" s="35">
        <f>'Initial Info Client Demographic'!G830</f>
        <v>0</v>
      </c>
      <c r="W830" s="33">
        <f>'Initial Info Client Demographic'!H830</f>
        <v>0</v>
      </c>
      <c r="X830" s="34">
        <f>'Initial Info Client Demographic'!I830</f>
        <v>0</v>
      </c>
      <c r="Y830" s="35">
        <f>'Initial Info Client Demographic'!E830</f>
        <v>0</v>
      </c>
      <c r="Z830" s="35">
        <f>'Initial Info Client Demographic'!F830</f>
        <v>0</v>
      </c>
      <c r="AA830" s="35">
        <f>'Initial Info Client Demographic'!G830</f>
        <v>0</v>
      </c>
      <c r="AB830" s="35">
        <f>'Initial Info Client Demographic'!H830</f>
        <v>0</v>
      </c>
      <c r="AC830" s="35">
        <f>'Initial Info Client Demographic'!I830</f>
        <v>0</v>
      </c>
      <c r="AD830" s="35">
        <f>'Initial Info Client Demographic'!J830</f>
        <v>0</v>
      </c>
    </row>
    <row r="831" spans="1:30" ht="49.5" customHeight="1">
      <c r="A831" s="29">
        <f t="shared" si="10"/>
        <v>818</v>
      </c>
      <c r="B831" s="97">
        <f>'Initial Info Client Demographic'!B831</f>
        <v>0</v>
      </c>
      <c r="C831" s="98">
        <f>'Initial Info Client Demographic'!C831</f>
        <v>0</v>
      </c>
      <c r="D831" s="99"/>
      <c r="E831" s="100"/>
      <c r="F831" s="101"/>
      <c r="G831" s="87"/>
      <c r="H831" s="88"/>
      <c r="I831" s="102"/>
      <c r="J831" s="103"/>
      <c r="K831" s="104"/>
      <c r="L831" s="105"/>
      <c r="M831" s="93">
        <f t="shared" si="11"/>
        <v>0</v>
      </c>
      <c r="N831" s="110"/>
      <c r="O831" s="106">
        <f t="shared" si="12"/>
        <v>0</v>
      </c>
      <c r="P831" s="95"/>
      <c r="R831" s="96">
        <f>'Initial Info Client Demographic'!D831</f>
        <v>0</v>
      </c>
      <c r="T831" s="33">
        <f>'Initial Info Client Demographic'!E831</f>
        <v>0</v>
      </c>
      <c r="U831" s="34">
        <f>'Initial Info Client Demographic'!F831</f>
        <v>0</v>
      </c>
      <c r="V831" s="35">
        <f>'Initial Info Client Demographic'!G831</f>
        <v>0</v>
      </c>
      <c r="W831" s="33">
        <f>'Initial Info Client Demographic'!H831</f>
        <v>0</v>
      </c>
      <c r="X831" s="34">
        <f>'Initial Info Client Demographic'!I831</f>
        <v>0</v>
      </c>
      <c r="Y831" s="35">
        <f>'Initial Info Client Demographic'!E831</f>
        <v>0</v>
      </c>
      <c r="Z831" s="35">
        <f>'Initial Info Client Demographic'!F831</f>
        <v>0</v>
      </c>
      <c r="AA831" s="35">
        <f>'Initial Info Client Demographic'!G831</f>
        <v>0</v>
      </c>
      <c r="AB831" s="35">
        <f>'Initial Info Client Demographic'!H831</f>
        <v>0</v>
      </c>
      <c r="AC831" s="35">
        <f>'Initial Info Client Demographic'!I831</f>
        <v>0</v>
      </c>
      <c r="AD831" s="35">
        <f>'Initial Info Client Demographic'!J831</f>
        <v>0</v>
      </c>
    </row>
    <row r="832" spans="1:30" ht="49.5" customHeight="1">
      <c r="A832" s="29">
        <f t="shared" si="10"/>
        <v>819</v>
      </c>
      <c r="B832" s="82">
        <f>'Initial Info Client Demographic'!B832</f>
        <v>0</v>
      </c>
      <c r="C832" s="83">
        <f>'Initial Info Client Demographic'!C832</f>
        <v>0</v>
      </c>
      <c r="D832" s="84"/>
      <c r="E832" s="85"/>
      <c r="F832" s="86"/>
      <c r="G832" s="87"/>
      <c r="H832" s="88"/>
      <c r="I832" s="89"/>
      <c r="J832" s="90"/>
      <c r="K832" s="91"/>
      <c r="L832" s="92"/>
      <c r="M832" s="93">
        <f t="shared" si="11"/>
        <v>0</v>
      </c>
      <c r="N832" s="109"/>
      <c r="O832" s="94">
        <f t="shared" si="12"/>
        <v>0</v>
      </c>
      <c r="P832" s="95"/>
      <c r="R832" s="96">
        <f>'Initial Info Client Demographic'!D832</f>
        <v>0</v>
      </c>
      <c r="T832" s="33">
        <f>'Initial Info Client Demographic'!E832</f>
        <v>0</v>
      </c>
      <c r="U832" s="34">
        <f>'Initial Info Client Demographic'!F832</f>
        <v>0</v>
      </c>
      <c r="V832" s="35">
        <f>'Initial Info Client Demographic'!G832</f>
        <v>0</v>
      </c>
      <c r="W832" s="33">
        <f>'Initial Info Client Demographic'!H832</f>
        <v>0</v>
      </c>
      <c r="X832" s="34">
        <f>'Initial Info Client Demographic'!I832</f>
        <v>0</v>
      </c>
      <c r="Y832" s="35">
        <f>'Initial Info Client Demographic'!E832</f>
        <v>0</v>
      </c>
      <c r="Z832" s="35">
        <f>'Initial Info Client Demographic'!F832</f>
        <v>0</v>
      </c>
      <c r="AA832" s="35">
        <f>'Initial Info Client Demographic'!G832</f>
        <v>0</v>
      </c>
      <c r="AB832" s="35">
        <f>'Initial Info Client Demographic'!H832</f>
        <v>0</v>
      </c>
      <c r="AC832" s="35">
        <f>'Initial Info Client Demographic'!I832</f>
        <v>0</v>
      </c>
      <c r="AD832" s="35">
        <f>'Initial Info Client Demographic'!J832</f>
        <v>0</v>
      </c>
    </row>
    <row r="833" spans="1:30" ht="49.5" customHeight="1">
      <c r="A833" s="29">
        <f t="shared" si="10"/>
        <v>820</v>
      </c>
      <c r="B833" s="97">
        <f>'Initial Info Client Demographic'!B833</f>
        <v>0</v>
      </c>
      <c r="C833" s="98">
        <f>'Initial Info Client Demographic'!C833</f>
        <v>0</v>
      </c>
      <c r="D833" s="99"/>
      <c r="E833" s="100"/>
      <c r="F833" s="101"/>
      <c r="G833" s="87"/>
      <c r="H833" s="88"/>
      <c r="I833" s="102"/>
      <c r="J833" s="103"/>
      <c r="K833" s="104"/>
      <c r="L833" s="105"/>
      <c r="M833" s="93">
        <f t="shared" si="11"/>
        <v>0</v>
      </c>
      <c r="N833" s="110"/>
      <c r="O833" s="106">
        <f t="shared" si="12"/>
        <v>0</v>
      </c>
      <c r="P833" s="95"/>
      <c r="R833" s="96">
        <f>'Initial Info Client Demographic'!D833</f>
        <v>0</v>
      </c>
      <c r="T833" s="33">
        <f>'Initial Info Client Demographic'!E833</f>
        <v>0</v>
      </c>
      <c r="U833" s="34">
        <f>'Initial Info Client Demographic'!F833</f>
        <v>0</v>
      </c>
      <c r="V833" s="35">
        <f>'Initial Info Client Demographic'!G833</f>
        <v>0</v>
      </c>
      <c r="W833" s="33">
        <f>'Initial Info Client Demographic'!H833</f>
        <v>0</v>
      </c>
      <c r="X833" s="34">
        <f>'Initial Info Client Demographic'!I833</f>
        <v>0</v>
      </c>
      <c r="Y833" s="35">
        <f>'Initial Info Client Demographic'!E833</f>
        <v>0</v>
      </c>
      <c r="Z833" s="35">
        <f>'Initial Info Client Demographic'!F833</f>
        <v>0</v>
      </c>
      <c r="AA833" s="35">
        <f>'Initial Info Client Demographic'!G833</f>
        <v>0</v>
      </c>
      <c r="AB833" s="35">
        <f>'Initial Info Client Demographic'!H833</f>
        <v>0</v>
      </c>
      <c r="AC833" s="35">
        <f>'Initial Info Client Demographic'!I833</f>
        <v>0</v>
      </c>
      <c r="AD833" s="35">
        <f>'Initial Info Client Demographic'!J833</f>
        <v>0</v>
      </c>
    </row>
    <row r="834" spans="1:30" ht="49.5" customHeight="1">
      <c r="A834" s="29">
        <f t="shared" si="10"/>
        <v>821</v>
      </c>
      <c r="B834" s="82">
        <f>'Initial Info Client Demographic'!B834</f>
        <v>0</v>
      </c>
      <c r="C834" s="83">
        <f>'Initial Info Client Demographic'!C834</f>
        <v>0</v>
      </c>
      <c r="D834" s="84"/>
      <c r="E834" s="85"/>
      <c r="F834" s="86"/>
      <c r="G834" s="87"/>
      <c r="H834" s="88"/>
      <c r="I834" s="89"/>
      <c r="J834" s="90"/>
      <c r="K834" s="91"/>
      <c r="L834" s="92"/>
      <c r="M834" s="93">
        <f t="shared" si="11"/>
        <v>0</v>
      </c>
      <c r="N834" s="109"/>
      <c r="O834" s="94">
        <f t="shared" si="12"/>
        <v>0</v>
      </c>
      <c r="P834" s="95"/>
      <c r="R834" s="96">
        <f>'Initial Info Client Demographic'!D834</f>
        <v>0</v>
      </c>
      <c r="T834" s="33">
        <f>'Initial Info Client Demographic'!E834</f>
        <v>0</v>
      </c>
      <c r="U834" s="34">
        <f>'Initial Info Client Demographic'!F834</f>
        <v>0</v>
      </c>
      <c r="V834" s="35">
        <f>'Initial Info Client Demographic'!G834</f>
        <v>0</v>
      </c>
      <c r="W834" s="33">
        <f>'Initial Info Client Demographic'!H834</f>
        <v>0</v>
      </c>
      <c r="X834" s="34">
        <f>'Initial Info Client Demographic'!I834</f>
        <v>0</v>
      </c>
      <c r="Y834" s="35">
        <f>'Initial Info Client Demographic'!E834</f>
        <v>0</v>
      </c>
      <c r="Z834" s="35">
        <f>'Initial Info Client Demographic'!F834</f>
        <v>0</v>
      </c>
      <c r="AA834" s="35">
        <f>'Initial Info Client Demographic'!G834</f>
        <v>0</v>
      </c>
      <c r="AB834" s="35">
        <f>'Initial Info Client Demographic'!H834</f>
        <v>0</v>
      </c>
      <c r="AC834" s="35">
        <f>'Initial Info Client Demographic'!I834</f>
        <v>0</v>
      </c>
      <c r="AD834" s="35">
        <f>'Initial Info Client Demographic'!J834</f>
        <v>0</v>
      </c>
    </row>
    <row r="835" spans="1:30" ht="49.5" customHeight="1">
      <c r="A835" s="29">
        <f t="shared" si="10"/>
        <v>822</v>
      </c>
      <c r="B835" s="97">
        <f>'Initial Info Client Demographic'!B835</f>
        <v>0</v>
      </c>
      <c r="C835" s="98">
        <f>'Initial Info Client Demographic'!C835</f>
        <v>0</v>
      </c>
      <c r="D835" s="99"/>
      <c r="E835" s="100"/>
      <c r="F835" s="101"/>
      <c r="G835" s="87"/>
      <c r="H835" s="88"/>
      <c r="I835" s="102"/>
      <c r="J835" s="103"/>
      <c r="K835" s="104"/>
      <c r="L835" s="105"/>
      <c r="M835" s="93">
        <f t="shared" si="11"/>
        <v>0</v>
      </c>
      <c r="N835" s="110"/>
      <c r="O835" s="106">
        <f t="shared" si="12"/>
        <v>0</v>
      </c>
      <c r="P835" s="95"/>
      <c r="R835" s="96">
        <f>'Initial Info Client Demographic'!D835</f>
        <v>0</v>
      </c>
      <c r="T835" s="33">
        <f>'Initial Info Client Demographic'!E835</f>
        <v>0</v>
      </c>
      <c r="U835" s="34">
        <f>'Initial Info Client Demographic'!F835</f>
        <v>0</v>
      </c>
      <c r="V835" s="35">
        <f>'Initial Info Client Demographic'!G835</f>
        <v>0</v>
      </c>
      <c r="W835" s="33">
        <f>'Initial Info Client Demographic'!H835</f>
        <v>0</v>
      </c>
      <c r="X835" s="34">
        <f>'Initial Info Client Demographic'!I835</f>
        <v>0</v>
      </c>
      <c r="Y835" s="35">
        <f>'Initial Info Client Demographic'!E835</f>
        <v>0</v>
      </c>
      <c r="Z835" s="35">
        <f>'Initial Info Client Demographic'!F835</f>
        <v>0</v>
      </c>
      <c r="AA835" s="35">
        <f>'Initial Info Client Demographic'!G835</f>
        <v>0</v>
      </c>
      <c r="AB835" s="35">
        <f>'Initial Info Client Demographic'!H835</f>
        <v>0</v>
      </c>
      <c r="AC835" s="35">
        <f>'Initial Info Client Demographic'!I835</f>
        <v>0</v>
      </c>
      <c r="AD835" s="35">
        <f>'Initial Info Client Demographic'!J835</f>
        <v>0</v>
      </c>
    </row>
    <row r="836" spans="1:30" ht="49.5" customHeight="1">
      <c r="A836" s="29">
        <f t="shared" si="10"/>
        <v>823</v>
      </c>
      <c r="B836" s="82">
        <f>'Initial Info Client Demographic'!B836</f>
        <v>0</v>
      </c>
      <c r="C836" s="83">
        <f>'Initial Info Client Demographic'!C836</f>
        <v>0</v>
      </c>
      <c r="D836" s="84"/>
      <c r="E836" s="85"/>
      <c r="F836" s="86"/>
      <c r="G836" s="87"/>
      <c r="H836" s="88"/>
      <c r="I836" s="89"/>
      <c r="J836" s="90"/>
      <c r="K836" s="91"/>
      <c r="L836" s="92"/>
      <c r="M836" s="93">
        <f t="shared" si="11"/>
        <v>0</v>
      </c>
      <c r="N836" s="109"/>
      <c r="O836" s="94">
        <f t="shared" si="12"/>
        <v>0</v>
      </c>
      <c r="P836" s="95"/>
      <c r="R836" s="96">
        <f>'Initial Info Client Demographic'!D836</f>
        <v>0</v>
      </c>
      <c r="T836" s="33">
        <f>'Initial Info Client Demographic'!E836</f>
        <v>0</v>
      </c>
      <c r="U836" s="34">
        <f>'Initial Info Client Demographic'!F836</f>
        <v>0</v>
      </c>
      <c r="V836" s="35">
        <f>'Initial Info Client Demographic'!G836</f>
        <v>0</v>
      </c>
      <c r="W836" s="33">
        <f>'Initial Info Client Demographic'!H836</f>
        <v>0</v>
      </c>
      <c r="X836" s="34">
        <f>'Initial Info Client Demographic'!I836</f>
        <v>0</v>
      </c>
      <c r="Y836" s="35">
        <f>'Initial Info Client Demographic'!E836</f>
        <v>0</v>
      </c>
      <c r="Z836" s="35">
        <f>'Initial Info Client Demographic'!F836</f>
        <v>0</v>
      </c>
      <c r="AA836" s="35">
        <f>'Initial Info Client Demographic'!G836</f>
        <v>0</v>
      </c>
      <c r="AB836" s="35">
        <f>'Initial Info Client Demographic'!H836</f>
        <v>0</v>
      </c>
      <c r="AC836" s="35">
        <f>'Initial Info Client Demographic'!I836</f>
        <v>0</v>
      </c>
      <c r="AD836" s="35">
        <f>'Initial Info Client Demographic'!J836</f>
        <v>0</v>
      </c>
    </row>
    <row r="837" spans="1:30" ht="49.5" customHeight="1">
      <c r="A837" s="29">
        <f t="shared" si="10"/>
        <v>824</v>
      </c>
      <c r="B837" s="97">
        <f>'Initial Info Client Demographic'!B837</f>
        <v>0</v>
      </c>
      <c r="C837" s="98">
        <f>'Initial Info Client Demographic'!C837</f>
        <v>0</v>
      </c>
      <c r="D837" s="99"/>
      <c r="E837" s="100"/>
      <c r="F837" s="101"/>
      <c r="G837" s="87"/>
      <c r="H837" s="88"/>
      <c r="I837" s="102"/>
      <c r="J837" s="103"/>
      <c r="K837" s="104"/>
      <c r="L837" s="105"/>
      <c r="M837" s="93">
        <f t="shared" si="11"/>
        <v>0</v>
      </c>
      <c r="N837" s="110"/>
      <c r="O837" s="106">
        <f t="shared" si="12"/>
        <v>0</v>
      </c>
      <c r="P837" s="95"/>
      <c r="R837" s="96">
        <f>'Initial Info Client Demographic'!D837</f>
        <v>0</v>
      </c>
      <c r="T837" s="33">
        <f>'Initial Info Client Demographic'!E837</f>
        <v>0</v>
      </c>
      <c r="U837" s="34">
        <f>'Initial Info Client Demographic'!F837</f>
        <v>0</v>
      </c>
      <c r="V837" s="35">
        <f>'Initial Info Client Demographic'!G837</f>
        <v>0</v>
      </c>
      <c r="W837" s="33">
        <f>'Initial Info Client Demographic'!H837</f>
        <v>0</v>
      </c>
      <c r="X837" s="34">
        <f>'Initial Info Client Demographic'!I837</f>
        <v>0</v>
      </c>
      <c r="Y837" s="35">
        <f>'Initial Info Client Demographic'!E837</f>
        <v>0</v>
      </c>
      <c r="Z837" s="35">
        <f>'Initial Info Client Demographic'!F837</f>
        <v>0</v>
      </c>
      <c r="AA837" s="35">
        <f>'Initial Info Client Demographic'!G837</f>
        <v>0</v>
      </c>
      <c r="AB837" s="35">
        <f>'Initial Info Client Demographic'!H837</f>
        <v>0</v>
      </c>
      <c r="AC837" s="35">
        <f>'Initial Info Client Demographic'!I837</f>
        <v>0</v>
      </c>
      <c r="AD837" s="35">
        <f>'Initial Info Client Demographic'!J837</f>
        <v>0</v>
      </c>
    </row>
    <row r="838" spans="1:30" ht="49.5" customHeight="1">
      <c r="A838" s="29">
        <f t="shared" si="10"/>
        <v>825</v>
      </c>
      <c r="B838" s="82">
        <f>'Initial Info Client Demographic'!B838</f>
        <v>0</v>
      </c>
      <c r="C838" s="83">
        <f>'Initial Info Client Demographic'!C838</f>
        <v>0</v>
      </c>
      <c r="D838" s="84"/>
      <c r="E838" s="85"/>
      <c r="F838" s="86"/>
      <c r="G838" s="87"/>
      <c r="H838" s="88"/>
      <c r="I838" s="89"/>
      <c r="J838" s="90"/>
      <c r="K838" s="91"/>
      <c r="L838" s="92"/>
      <c r="M838" s="93">
        <f t="shared" si="11"/>
        <v>0</v>
      </c>
      <c r="N838" s="109"/>
      <c r="O838" s="94">
        <f t="shared" si="12"/>
        <v>0</v>
      </c>
      <c r="P838" s="95"/>
      <c r="R838" s="96">
        <f>'Initial Info Client Demographic'!D838</f>
        <v>0</v>
      </c>
      <c r="T838" s="33">
        <f>'Initial Info Client Demographic'!E838</f>
        <v>0</v>
      </c>
      <c r="U838" s="34">
        <f>'Initial Info Client Demographic'!F838</f>
        <v>0</v>
      </c>
      <c r="V838" s="35">
        <f>'Initial Info Client Demographic'!G838</f>
        <v>0</v>
      </c>
      <c r="W838" s="33">
        <f>'Initial Info Client Demographic'!H838</f>
        <v>0</v>
      </c>
      <c r="X838" s="34">
        <f>'Initial Info Client Demographic'!I838</f>
        <v>0</v>
      </c>
      <c r="Y838" s="35">
        <f>'Initial Info Client Demographic'!E838</f>
        <v>0</v>
      </c>
      <c r="Z838" s="35">
        <f>'Initial Info Client Demographic'!F838</f>
        <v>0</v>
      </c>
      <c r="AA838" s="35">
        <f>'Initial Info Client Demographic'!G838</f>
        <v>0</v>
      </c>
      <c r="AB838" s="35">
        <f>'Initial Info Client Demographic'!H838</f>
        <v>0</v>
      </c>
      <c r="AC838" s="35">
        <f>'Initial Info Client Demographic'!I838</f>
        <v>0</v>
      </c>
      <c r="AD838" s="35">
        <f>'Initial Info Client Demographic'!J838</f>
        <v>0</v>
      </c>
    </row>
    <row r="839" spans="1:30" ht="49.5" customHeight="1">
      <c r="A839" s="29">
        <f t="shared" si="10"/>
        <v>826</v>
      </c>
      <c r="B839" s="97">
        <f>'Initial Info Client Demographic'!B839</f>
        <v>0</v>
      </c>
      <c r="C839" s="98">
        <f>'Initial Info Client Demographic'!C839</f>
        <v>0</v>
      </c>
      <c r="D839" s="99"/>
      <c r="E839" s="100"/>
      <c r="F839" s="101"/>
      <c r="G839" s="87"/>
      <c r="H839" s="88"/>
      <c r="I839" s="102"/>
      <c r="J839" s="103"/>
      <c r="K839" s="104"/>
      <c r="L839" s="105"/>
      <c r="M839" s="93">
        <f t="shared" si="11"/>
        <v>0</v>
      </c>
      <c r="N839" s="110"/>
      <c r="O839" s="106">
        <f t="shared" si="12"/>
        <v>0</v>
      </c>
      <c r="P839" s="95"/>
      <c r="R839" s="96">
        <f>'Initial Info Client Demographic'!D839</f>
        <v>0</v>
      </c>
      <c r="T839" s="33">
        <f>'Initial Info Client Demographic'!E839</f>
        <v>0</v>
      </c>
      <c r="U839" s="34">
        <f>'Initial Info Client Demographic'!F839</f>
        <v>0</v>
      </c>
      <c r="V839" s="35">
        <f>'Initial Info Client Demographic'!G839</f>
        <v>0</v>
      </c>
      <c r="W839" s="33">
        <f>'Initial Info Client Demographic'!H839</f>
        <v>0</v>
      </c>
      <c r="X839" s="34">
        <f>'Initial Info Client Demographic'!I839</f>
        <v>0</v>
      </c>
      <c r="Y839" s="35">
        <f>'Initial Info Client Demographic'!E839</f>
        <v>0</v>
      </c>
      <c r="Z839" s="35">
        <f>'Initial Info Client Demographic'!F839</f>
        <v>0</v>
      </c>
      <c r="AA839" s="35">
        <f>'Initial Info Client Demographic'!G839</f>
        <v>0</v>
      </c>
      <c r="AB839" s="35">
        <f>'Initial Info Client Demographic'!H839</f>
        <v>0</v>
      </c>
      <c r="AC839" s="35">
        <f>'Initial Info Client Demographic'!I839</f>
        <v>0</v>
      </c>
      <c r="AD839" s="35">
        <f>'Initial Info Client Demographic'!J839</f>
        <v>0</v>
      </c>
    </row>
    <row r="840" spans="1:30" ht="49.5" customHeight="1">
      <c r="A840" s="29">
        <f t="shared" si="10"/>
        <v>827</v>
      </c>
      <c r="B840" s="82">
        <f>'Initial Info Client Demographic'!B840</f>
        <v>0</v>
      </c>
      <c r="C840" s="83">
        <f>'Initial Info Client Demographic'!C840</f>
        <v>0</v>
      </c>
      <c r="D840" s="84"/>
      <c r="E840" s="85"/>
      <c r="F840" s="86"/>
      <c r="G840" s="87"/>
      <c r="H840" s="88"/>
      <c r="I840" s="89"/>
      <c r="J840" s="90"/>
      <c r="K840" s="91"/>
      <c r="L840" s="92"/>
      <c r="M840" s="93">
        <f t="shared" si="11"/>
        <v>0</v>
      </c>
      <c r="N840" s="109"/>
      <c r="O840" s="94">
        <f t="shared" si="12"/>
        <v>0</v>
      </c>
      <c r="P840" s="95"/>
      <c r="R840" s="96">
        <f>'Initial Info Client Demographic'!D840</f>
        <v>0</v>
      </c>
      <c r="T840" s="33">
        <f>'Initial Info Client Demographic'!E840</f>
        <v>0</v>
      </c>
      <c r="U840" s="34">
        <f>'Initial Info Client Demographic'!F840</f>
        <v>0</v>
      </c>
      <c r="V840" s="35">
        <f>'Initial Info Client Demographic'!G840</f>
        <v>0</v>
      </c>
      <c r="W840" s="33">
        <f>'Initial Info Client Demographic'!H840</f>
        <v>0</v>
      </c>
      <c r="X840" s="34">
        <f>'Initial Info Client Demographic'!I840</f>
        <v>0</v>
      </c>
      <c r="Y840" s="35">
        <f>'Initial Info Client Demographic'!E840</f>
        <v>0</v>
      </c>
      <c r="Z840" s="35">
        <f>'Initial Info Client Demographic'!F840</f>
        <v>0</v>
      </c>
      <c r="AA840" s="35">
        <f>'Initial Info Client Demographic'!G840</f>
        <v>0</v>
      </c>
      <c r="AB840" s="35">
        <f>'Initial Info Client Demographic'!H840</f>
        <v>0</v>
      </c>
      <c r="AC840" s="35">
        <f>'Initial Info Client Demographic'!I840</f>
        <v>0</v>
      </c>
      <c r="AD840" s="35">
        <f>'Initial Info Client Demographic'!J840</f>
        <v>0</v>
      </c>
    </row>
    <row r="841" spans="1:30" ht="49.5" customHeight="1">
      <c r="A841" s="29">
        <f t="shared" si="10"/>
        <v>828</v>
      </c>
      <c r="B841" s="97">
        <f>'Initial Info Client Demographic'!B841</f>
        <v>0</v>
      </c>
      <c r="C841" s="98">
        <f>'Initial Info Client Demographic'!C841</f>
        <v>0</v>
      </c>
      <c r="D841" s="99"/>
      <c r="E841" s="100"/>
      <c r="F841" s="101"/>
      <c r="G841" s="87"/>
      <c r="H841" s="88"/>
      <c r="I841" s="102"/>
      <c r="J841" s="103"/>
      <c r="K841" s="104"/>
      <c r="L841" s="105"/>
      <c r="M841" s="93">
        <f t="shared" si="11"/>
        <v>0</v>
      </c>
      <c r="N841" s="110"/>
      <c r="O841" s="106">
        <f t="shared" si="12"/>
        <v>0</v>
      </c>
      <c r="P841" s="95"/>
      <c r="R841" s="96">
        <f>'Initial Info Client Demographic'!D841</f>
        <v>0</v>
      </c>
      <c r="T841" s="33">
        <f>'Initial Info Client Demographic'!E841</f>
        <v>0</v>
      </c>
      <c r="U841" s="34">
        <f>'Initial Info Client Demographic'!F841</f>
        <v>0</v>
      </c>
      <c r="V841" s="35">
        <f>'Initial Info Client Demographic'!G841</f>
        <v>0</v>
      </c>
      <c r="W841" s="33">
        <f>'Initial Info Client Demographic'!H841</f>
        <v>0</v>
      </c>
      <c r="X841" s="34">
        <f>'Initial Info Client Demographic'!I841</f>
        <v>0</v>
      </c>
      <c r="Y841" s="35">
        <f>'Initial Info Client Demographic'!E841</f>
        <v>0</v>
      </c>
      <c r="Z841" s="35">
        <f>'Initial Info Client Demographic'!F841</f>
        <v>0</v>
      </c>
      <c r="AA841" s="35">
        <f>'Initial Info Client Demographic'!G841</f>
        <v>0</v>
      </c>
      <c r="AB841" s="35">
        <f>'Initial Info Client Demographic'!H841</f>
        <v>0</v>
      </c>
      <c r="AC841" s="35">
        <f>'Initial Info Client Demographic'!I841</f>
        <v>0</v>
      </c>
      <c r="AD841" s="35">
        <f>'Initial Info Client Demographic'!J841</f>
        <v>0</v>
      </c>
    </row>
    <row r="842" spans="1:30" ht="49.5" customHeight="1">
      <c r="A842" s="29">
        <f t="shared" si="10"/>
        <v>829</v>
      </c>
      <c r="B842" s="82">
        <f>'Initial Info Client Demographic'!B842</f>
        <v>0</v>
      </c>
      <c r="C842" s="83">
        <f>'Initial Info Client Demographic'!C842</f>
        <v>0</v>
      </c>
      <c r="D842" s="84"/>
      <c r="E842" s="85"/>
      <c r="F842" s="86"/>
      <c r="G842" s="87"/>
      <c r="H842" s="88"/>
      <c r="I842" s="89"/>
      <c r="J842" s="90"/>
      <c r="K842" s="91"/>
      <c r="L842" s="92"/>
      <c r="M842" s="93">
        <f t="shared" si="11"/>
        <v>0</v>
      </c>
      <c r="N842" s="109"/>
      <c r="O842" s="94">
        <f t="shared" si="12"/>
        <v>0</v>
      </c>
      <c r="P842" s="95"/>
      <c r="R842" s="96">
        <f>'Initial Info Client Demographic'!D842</f>
        <v>0</v>
      </c>
      <c r="T842" s="33">
        <f>'Initial Info Client Demographic'!E842</f>
        <v>0</v>
      </c>
      <c r="U842" s="34">
        <f>'Initial Info Client Demographic'!F842</f>
        <v>0</v>
      </c>
      <c r="V842" s="35">
        <f>'Initial Info Client Demographic'!G842</f>
        <v>0</v>
      </c>
      <c r="W842" s="33">
        <f>'Initial Info Client Demographic'!H842</f>
        <v>0</v>
      </c>
      <c r="X842" s="34">
        <f>'Initial Info Client Demographic'!I842</f>
        <v>0</v>
      </c>
      <c r="Y842" s="35">
        <f>'Initial Info Client Demographic'!E842</f>
        <v>0</v>
      </c>
      <c r="Z842" s="35">
        <f>'Initial Info Client Demographic'!F842</f>
        <v>0</v>
      </c>
      <c r="AA842" s="35">
        <f>'Initial Info Client Demographic'!G842</f>
        <v>0</v>
      </c>
      <c r="AB842" s="35">
        <f>'Initial Info Client Demographic'!H842</f>
        <v>0</v>
      </c>
      <c r="AC842" s="35">
        <f>'Initial Info Client Demographic'!I842</f>
        <v>0</v>
      </c>
      <c r="AD842" s="35">
        <f>'Initial Info Client Demographic'!J842</f>
        <v>0</v>
      </c>
    </row>
    <row r="843" spans="1:30" ht="49.5" customHeight="1">
      <c r="A843" s="29">
        <f t="shared" si="10"/>
        <v>830</v>
      </c>
      <c r="B843" s="97">
        <f>'Initial Info Client Demographic'!B843</f>
        <v>0</v>
      </c>
      <c r="C843" s="98">
        <f>'Initial Info Client Demographic'!C843</f>
        <v>0</v>
      </c>
      <c r="D843" s="99"/>
      <c r="E843" s="100"/>
      <c r="F843" s="101"/>
      <c r="G843" s="87"/>
      <c r="H843" s="88"/>
      <c r="I843" s="102"/>
      <c r="J843" s="103"/>
      <c r="K843" s="104"/>
      <c r="L843" s="105"/>
      <c r="M843" s="93">
        <f t="shared" si="11"/>
        <v>0</v>
      </c>
      <c r="N843" s="110"/>
      <c r="O843" s="106">
        <f t="shared" si="12"/>
        <v>0</v>
      </c>
      <c r="P843" s="95"/>
      <c r="R843" s="96">
        <f>'Initial Info Client Demographic'!D843</f>
        <v>0</v>
      </c>
      <c r="T843" s="33">
        <f>'Initial Info Client Demographic'!E843</f>
        <v>0</v>
      </c>
      <c r="U843" s="34">
        <f>'Initial Info Client Demographic'!F843</f>
        <v>0</v>
      </c>
      <c r="V843" s="35">
        <f>'Initial Info Client Demographic'!G843</f>
        <v>0</v>
      </c>
      <c r="W843" s="33">
        <f>'Initial Info Client Demographic'!H843</f>
        <v>0</v>
      </c>
      <c r="X843" s="34">
        <f>'Initial Info Client Demographic'!I843</f>
        <v>0</v>
      </c>
      <c r="Y843" s="35">
        <f>'Initial Info Client Demographic'!E843</f>
        <v>0</v>
      </c>
      <c r="Z843" s="35">
        <f>'Initial Info Client Demographic'!F843</f>
        <v>0</v>
      </c>
      <c r="AA843" s="35">
        <f>'Initial Info Client Demographic'!G843</f>
        <v>0</v>
      </c>
      <c r="AB843" s="35">
        <f>'Initial Info Client Demographic'!H843</f>
        <v>0</v>
      </c>
      <c r="AC843" s="35">
        <f>'Initial Info Client Demographic'!I843</f>
        <v>0</v>
      </c>
      <c r="AD843" s="35">
        <f>'Initial Info Client Demographic'!J843</f>
        <v>0</v>
      </c>
    </row>
    <row r="844" spans="1:30" ht="49.5" customHeight="1">
      <c r="A844" s="29">
        <f t="shared" si="10"/>
        <v>831</v>
      </c>
      <c r="B844" s="82">
        <f>'Initial Info Client Demographic'!B844</f>
        <v>0</v>
      </c>
      <c r="C844" s="83">
        <f>'Initial Info Client Demographic'!C844</f>
        <v>0</v>
      </c>
      <c r="D844" s="84"/>
      <c r="E844" s="85"/>
      <c r="F844" s="86"/>
      <c r="G844" s="87"/>
      <c r="H844" s="88"/>
      <c r="I844" s="89"/>
      <c r="J844" s="90"/>
      <c r="K844" s="91"/>
      <c r="L844" s="92"/>
      <c r="M844" s="93">
        <f t="shared" si="11"/>
        <v>0</v>
      </c>
      <c r="N844" s="109"/>
      <c r="O844" s="94">
        <f t="shared" si="12"/>
        <v>0</v>
      </c>
      <c r="P844" s="95"/>
      <c r="R844" s="96">
        <f>'Initial Info Client Demographic'!D844</f>
        <v>0</v>
      </c>
      <c r="T844" s="33">
        <f>'Initial Info Client Demographic'!E844</f>
        <v>0</v>
      </c>
      <c r="U844" s="34">
        <f>'Initial Info Client Demographic'!F844</f>
        <v>0</v>
      </c>
      <c r="V844" s="35">
        <f>'Initial Info Client Demographic'!G844</f>
        <v>0</v>
      </c>
      <c r="W844" s="33">
        <f>'Initial Info Client Demographic'!H844</f>
        <v>0</v>
      </c>
      <c r="X844" s="34">
        <f>'Initial Info Client Demographic'!I844</f>
        <v>0</v>
      </c>
      <c r="Y844" s="35">
        <f>'Initial Info Client Demographic'!E844</f>
        <v>0</v>
      </c>
      <c r="Z844" s="35">
        <f>'Initial Info Client Demographic'!F844</f>
        <v>0</v>
      </c>
      <c r="AA844" s="35">
        <f>'Initial Info Client Demographic'!G844</f>
        <v>0</v>
      </c>
      <c r="AB844" s="35">
        <f>'Initial Info Client Demographic'!H844</f>
        <v>0</v>
      </c>
      <c r="AC844" s="35">
        <f>'Initial Info Client Demographic'!I844</f>
        <v>0</v>
      </c>
      <c r="AD844" s="35">
        <f>'Initial Info Client Demographic'!J844</f>
        <v>0</v>
      </c>
    </row>
    <row r="845" spans="1:30" ht="49.5" customHeight="1">
      <c r="A845" s="29">
        <f t="shared" si="10"/>
        <v>832</v>
      </c>
      <c r="B845" s="97">
        <f>'Initial Info Client Demographic'!B845</f>
        <v>0</v>
      </c>
      <c r="C845" s="98">
        <f>'Initial Info Client Demographic'!C845</f>
        <v>0</v>
      </c>
      <c r="D845" s="99"/>
      <c r="E845" s="100"/>
      <c r="F845" s="101"/>
      <c r="G845" s="87"/>
      <c r="H845" s="88"/>
      <c r="I845" s="102"/>
      <c r="J845" s="103"/>
      <c r="K845" s="104"/>
      <c r="L845" s="105"/>
      <c r="M845" s="93">
        <f t="shared" si="11"/>
        <v>0</v>
      </c>
      <c r="N845" s="110"/>
      <c r="O845" s="106">
        <f t="shared" si="12"/>
        <v>0</v>
      </c>
      <c r="P845" s="95"/>
      <c r="R845" s="96">
        <f>'Initial Info Client Demographic'!D845</f>
        <v>0</v>
      </c>
      <c r="T845" s="33">
        <f>'Initial Info Client Demographic'!E845</f>
        <v>0</v>
      </c>
      <c r="U845" s="34">
        <f>'Initial Info Client Demographic'!F845</f>
        <v>0</v>
      </c>
      <c r="V845" s="35">
        <f>'Initial Info Client Demographic'!G845</f>
        <v>0</v>
      </c>
      <c r="W845" s="33">
        <f>'Initial Info Client Demographic'!H845</f>
        <v>0</v>
      </c>
      <c r="X845" s="34">
        <f>'Initial Info Client Demographic'!I845</f>
        <v>0</v>
      </c>
      <c r="Y845" s="35">
        <f>'Initial Info Client Demographic'!E845</f>
        <v>0</v>
      </c>
      <c r="Z845" s="35">
        <f>'Initial Info Client Demographic'!F845</f>
        <v>0</v>
      </c>
      <c r="AA845" s="35">
        <f>'Initial Info Client Demographic'!G845</f>
        <v>0</v>
      </c>
      <c r="AB845" s="35">
        <f>'Initial Info Client Demographic'!H845</f>
        <v>0</v>
      </c>
      <c r="AC845" s="35">
        <f>'Initial Info Client Demographic'!I845</f>
        <v>0</v>
      </c>
      <c r="AD845" s="35">
        <f>'Initial Info Client Demographic'!J845</f>
        <v>0</v>
      </c>
    </row>
    <row r="846" spans="1:30" ht="49.5" customHeight="1">
      <c r="A846" s="29">
        <f t="shared" si="10"/>
        <v>833</v>
      </c>
      <c r="B846" s="82">
        <f>'Initial Info Client Demographic'!B846</f>
        <v>0</v>
      </c>
      <c r="C846" s="83">
        <f>'Initial Info Client Demographic'!C846</f>
        <v>0</v>
      </c>
      <c r="D846" s="84"/>
      <c r="E846" s="85"/>
      <c r="F846" s="86"/>
      <c r="G846" s="87"/>
      <c r="H846" s="88"/>
      <c r="I846" s="89"/>
      <c r="J846" s="90"/>
      <c r="K846" s="91"/>
      <c r="L846" s="92"/>
      <c r="M846" s="93">
        <f t="shared" si="11"/>
        <v>0</v>
      </c>
      <c r="N846" s="109"/>
      <c r="O846" s="94">
        <f t="shared" si="12"/>
        <v>0</v>
      </c>
      <c r="P846" s="95"/>
      <c r="R846" s="96">
        <f>'Initial Info Client Demographic'!D846</f>
        <v>0</v>
      </c>
      <c r="T846" s="33">
        <f>'Initial Info Client Demographic'!E846</f>
        <v>0</v>
      </c>
      <c r="U846" s="34">
        <f>'Initial Info Client Demographic'!F846</f>
        <v>0</v>
      </c>
      <c r="V846" s="35">
        <f>'Initial Info Client Demographic'!G846</f>
        <v>0</v>
      </c>
      <c r="W846" s="33">
        <f>'Initial Info Client Demographic'!H846</f>
        <v>0</v>
      </c>
      <c r="X846" s="34">
        <f>'Initial Info Client Demographic'!I846</f>
        <v>0</v>
      </c>
      <c r="Y846" s="35">
        <f>'Initial Info Client Demographic'!E846</f>
        <v>0</v>
      </c>
      <c r="Z846" s="35">
        <f>'Initial Info Client Demographic'!F846</f>
        <v>0</v>
      </c>
      <c r="AA846" s="35">
        <f>'Initial Info Client Demographic'!G846</f>
        <v>0</v>
      </c>
      <c r="AB846" s="35">
        <f>'Initial Info Client Demographic'!H846</f>
        <v>0</v>
      </c>
      <c r="AC846" s="35">
        <f>'Initial Info Client Demographic'!I846</f>
        <v>0</v>
      </c>
      <c r="AD846" s="35">
        <f>'Initial Info Client Demographic'!J846</f>
        <v>0</v>
      </c>
    </row>
    <row r="847" spans="1:30" ht="49.5" customHeight="1">
      <c r="A847" s="29">
        <f t="shared" si="10"/>
        <v>834</v>
      </c>
      <c r="B847" s="97">
        <f>'Initial Info Client Demographic'!B847</f>
        <v>0</v>
      </c>
      <c r="C847" s="98">
        <f>'Initial Info Client Demographic'!C847</f>
        <v>0</v>
      </c>
      <c r="D847" s="99"/>
      <c r="E847" s="100"/>
      <c r="F847" s="101"/>
      <c r="G847" s="87"/>
      <c r="H847" s="88"/>
      <c r="I847" s="102"/>
      <c r="J847" s="103"/>
      <c r="K847" s="104"/>
      <c r="L847" s="105"/>
      <c r="M847" s="93">
        <f t="shared" si="11"/>
        <v>0</v>
      </c>
      <c r="N847" s="110"/>
      <c r="O847" s="106">
        <f t="shared" si="12"/>
        <v>0</v>
      </c>
      <c r="P847" s="95"/>
      <c r="R847" s="96">
        <f>'Initial Info Client Demographic'!D847</f>
        <v>0</v>
      </c>
      <c r="T847" s="33">
        <f>'Initial Info Client Demographic'!E847</f>
        <v>0</v>
      </c>
      <c r="U847" s="34">
        <f>'Initial Info Client Demographic'!F847</f>
        <v>0</v>
      </c>
      <c r="V847" s="35">
        <f>'Initial Info Client Demographic'!G847</f>
        <v>0</v>
      </c>
      <c r="W847" s="33">
        <f>'Initial Info Client Demographic'!H847</f>
        <v>0</v>
      </c>
      <c r="X847" s="34">
        <f>'Initial Info Client Demographic'!I847</f>
        <v>0</v>
      </c>
      <c r="Y847" s="35">
        <f>'Initial Info Client Demographic'!E847</f>
        <v>0</v>
      </c>
      <c r="Z847" s="35">
        <f>'Initial Info Client Demographic'!F847</f>
        <v>0</v>
      </c>
      <c r="AA847" s="35">
        <f>'Initial Info Client Demographic'!G847</f>
        <v>0</v>
      </c>
      <c r="AB847" s="35">
        <f>'Initial Info Client Demographic'!H847</f>
        <v>0</v>
      </c>
      <c r="AC847" s="35">
        <f>'Initial Info Client Demographic'!I847</f>
        <v>0</v>
      </c>
      <c r="AD847" s="35">
        <f>'Initial Info Client Demographic'!J847</f>
        <v>0</v>
      </c>
    </row>
    <row r="848" spans="1:30" ht="49.5" customHeight="1">
      <c r="A848" s="29">
        <f t="shared" si="10"/>
        <v>835</v>
      </c>
      <c r="B848" s="82">
        <f>'Initial Info Client Demographic'!B848</f>
        <v>0</v>
      </c>
      <c r="C848" s="83">
        <f>'Initial Info Client Demographic'!C848</f>
        <v>0</v>
      </c>
      <c r="D848" s="84"/>
      <c r="E848" s="85"/>
      <c r="F848" s="86"/>
      <c r="G848" s="87"/>
      <c r="H848" s="88"/>
      <c r="I848" s="89"/>
      <c r="J848" s="90"/>
      <c r="K848" s="91"/>
      <c r="L848" s="92"/>
      <c r="M848" s="93">
        <f t="shared" si="11"/>
        <v>0</v>
      </c>
      <c r="N848" s="109"/>
      <c r="O848" s="94">
        <f t="shared" si="12"/>
        <v>0</v>
      </c>
      <c r="P848" s="95"/>
      <c r="R848" s="96">
        <f>'Initial Info Client Demographic'!D848</f>
        <v>0</v>
      </c>
      <c r="T848" s="33">
        <f>'Initial Info Client Demographic'!E848</f>
        <v>0</v>
      </c>
      <c r="U848" s="34">
        <f>'Initial Info Client Demographic'!F848</f>
        <v>0</v>
      </c>
      <c r="V848" s="35">
        <f>'Initial Info Client Demographic'!G848</f>
        <v>0</v>
      </c>
      <c r="W848" s="33">
        <f>'Initial Info Client Demographic'!H848</f>
        <v>0</v>
      </c>
      <c r="X848" s="34">
        <f>'Initial Info Client Demographic'!I848</f>
        <v>0</v>
      </c>
      <c r="Y848" s="35">
        <f>'Initial Info Client Demographic'!E848</f>
        <v>0</v>
      </c>
      <c r="Z848" s="35">
        <f>'Initial Info Client Demographic'!F848</f>
        <v>0</v>
      </c>
      <c r="AA848" s="35">
        <f>'Initial Info Client Demographic'!G848</f>
        <v>0</v>
      </c>
      <c r="AB848" s="35">
        <f>'Initial Info Client Demographic'!H848</f>
        <v>0</v>
      </c>
      <c r="AC848" s="35">
        <f>'Initial Info Client Demographic'!I848</f>
        <v>0</v>
      </c>
      <c r="AD848" s="35">
        <f>'Initial Info Client Demographic'!J848</f>
        <v>0</v>
      </c>
    </row>
    <row r="849" spans="1:30" ht="49.5" customHeight="1">
      <c r="A849" s="29">
        <f t="shared" si="10"/>
        <v>836</v>
      </c>
      <c r="B849" s="97">
        <f>'Initial Info Client Demographic'!B849</f>
        <v>0</v>
      </c>
      <c r="C849" s="98">
        <f>'Initial Info Client Demographic'!C849</f>
        <v>0</v>
      </c>
      <c r="D849" s="99"/>
      <c r="E849" s="100"/>
      <c r="F849" s="101"/>
      <c r="G849" s="87"/>
      <c r="H849" s="88"/>
      <c r="I849" s="102"/>
      <c r="J849" s="103"/>
      <c r="K849" s="104"/>
      <c r="L849" s="105"/>
      <c r="M849" s="93">
        <f t="shared" si="11"/>
        <v>0</v>
      </c>
      <c r="N849" s="110"/>
      <c r="O849" s="106">
        <f t="shared" si="12"/>
        <v>0</v>
      </c>
      <c r="P849" s="95"/>
      <c r="R849" s="96">
        <f>'Initial Info Client Demographic'!D849</f>
        <v>0</v>
      </c>
      <c r="T849" s="33">
        <f>'Initial Info Client Demographic'!E849</f>
        <v>0</v>
      </c>
      <c r="U849" s="34">
        <f>'Initial Info Client Demographic'!F849</f>
        <v>0</v>
      </c>
      <c r="V849" s="35">
        <f>'Initial Info Client Demographic'!G849</f>
        <v>0</v>
      </c>
      <c r="W849" s="33">
        <f>'Initial Info Client Demographic'!H849</f>
        <v>0</v>
      </c>
      <c r="X849" s="34">
        <f>'Initial Info Client Demographic'!I849</f>
        <v>0</v>
      </c>
      <c r="Y849" s="35">
        <f>'Initial Info Client Demographic'!E849</f>
        <v>0</v>
      </c>
      <c r="Z849" s="35">
        <f>'Initial Info Client Demographic'!F849</f>
        <v>0</v>
      </c>
      <c r="AA849" s="35">
        <f>'Initial Info Client Demographic'!G849</f>
        <v>0</v>
      </c>
      <c r="AB849" s="35">
        <f>'Initial Info Client Demographic'!H849</f>
        <v>0</v>
      </c>
      <c r="AC849" s="35">
        <f>'Initial Info Client Demographic'!I849</f>
        <v>0</v>
      </c>
      <c r="AD849" s="35">
        <f>'Initial Info Client Demographic'!J849</f>
        <v>0</v>
      </c>
    </row>
    <row r="850" spans="1:30" ht="49.5" customHeight="1">
      <c r="A850" s="29">
        <f t="shared" si="10"/>
        <v>837</v>
      </c>
      <c r="B850" s="82">
        <f>'Initial Info Client Demographic'!B850</f>
        <v>0</v>
      </c>
      <c r="C850" s="83">
        <f>'Initial Info Client Demographic'!C850</f>
        <v>0</v>
      </c>
      <c r="D850" s="84"/>
      <c r="E850" s="85"/>
      <c r="F850" s="86"/>
      <c r="G850" s="87"/>
      <c r="H850" s="88"/>
      <c r="I850" s="89"/>
      <c r="J850" s="90"/>
      <c r="K850" s="91"/>
      <c r="L850" s="92"/>
      <c r="M850" s="93">
        <f t="shared" si="11"/>
        <v>0</v>
      </c>
      <c r="N850" s="109"/>
      <c r="O850" s="94">
        <f t="shared" si="12"/>
        <v>0</v>
      </c>
      <c r="P850" s="95"/>
      <c r="R850" s="96">
        <f>'Initial Info Client Demographic'!D850</f>
        <v>0</v>
      </c>
      <c r="T850" s="33">
        <f>'Initial Info Client Demographic'!E850</f>
        <v>0</v>
      </c>
      <c r="U850" s="34">
        <f>'Initial Info Client Demographic'!F850</f>
        <v>0</v>
      </c>
      <c r="V850" s="35">
        <f>'Initial Info Client Demographic'!G850</f>
        <v>0</v>
      </c>
      <c r="W850" s="33">
        <f>'Initial Info Client Demographic'!H850</f>
        <v>0</v>
      </c>
      <c r="X850" s="34">
        <f>'Initial Info Client Demographic'!I850</f>
        <v>0</v>
      </c>
      <c r="Y850" s="35">
        <f>'Initial Info Client Demographic'!E850</f>
        <v>0</v>
      </c>
      <c r="Z850" s="35">
        <f>'Initial Info Client Demographic'!F850</f>
        <v>0</v>
      </c>
      <c r="AA850" s="35">
        <f>'Initial Info Client Demographic'!G850</f>
        <v>0</v>
      </c>
      <c r="AB850" s="35">
        <f>'Initial Info Client Demographic'!H850</f>
        <v>0</v>
      </c>
      <c r="AC850" s="35">
        <f>'Initial Info Client Demographic'!I850</f>
        <v>0</v>
      </c>
      <c r="AD850" s="35">
        <f>'Initial Info Client Demographic'!J850</f>
        <v>0</v>
      </c>
    </row>
    <row r="851" spans="1:30" ht="49.5" customHeight="1">
      <c r="A851" s="29">
        <f t="shared" si="10"/>
        <v>838</v>
      </c>
      <c r="B851" s="97">
        <f>'Initial Info Client Demographic'!B851</f>
        <v>0</v>
      </c>
      <c r="C851" s="98">
        <f>'Initial Info Client Demographic'!C851</f>
        <v>0</v>
      </c>
      <c r="D851" s="99"/>
      <c r="E851" s="100"/>
      <c r="F851" s="101"/>
      <c r="G851" s="87"/>
      <c r="H851" s="88"/>
      <c r="I851" s="102"/>
      <c r="J851" s="103"/>
      <c r="K851" s="104"/>
      <c r="L851" s="105"/>
      <c r="M851" s="93">
        <f t="shared" si="11"/>
        <v>0</v>
      </c>
      <c r="N851" s="110"/>
      <c r="O851" s="106">
        <f t="shared" si="12"/>
        <v>0</v>
      </c>
      <c r="P851" s="95"/>
      <c r="R851" s="96">
        <f>'Initial Info Client Demographic'!D851</f>
        <v>0</v>
      </c>
      <c r="T851" s="33">
        <f>'Initial Info Client Demographic'!E851</f>
        <v>0</v>
      </c>
      <c r="U851" s="34">
        <f>'Initial Info Client Demographic'!F851</f>
        <v>0</v>
      </c>
      <c r="V851" s="35">
        <f>'Initial Info Client Demographic'!G851</f>
        <v>0</v>
      </c>
      <c r="W851" s="33">
        <f>'Initial Info Client Demographic'!H851</f>
        <v>0</v>
      </c>
      <c r="X851" s="34">
        <f>'Initial Info Client Demographic'!I851</f>
        <v>0</v>
      </c>
      <c r="Y851" s="35">
        <f>'Initial Info Client Demographic'!E851</f>
        <v>0</v>
      </c>
      <c r="Z851" s="35">
        <f>'Initial Info Client Demographic'!F851</f>
        <v>0</v>
      </c>
      <c r="AA851" s="35">
        <f>'Initial Info Client Demographic'!G851</f>
        <v>0</v>
      </c>
      <c r="AB851" s="35">
        <f>'Initial Info Client Demographic'!H851</f>
        <v>0</v>
      </c>
      <c r="AC851" s="35">
        <f>'Initial Info Client Demographic'!I851</f>
        <v>0</v>
      </c>
      <c r="AD851" s="35">
        <f>'Initial Info Client Demographic'!J851</f>
        <v>0</v>
      </c>
    </row>
    <row r="852" spans="1:30" ht="49.5" customHeight="1">
      <c r="A852" s="29">
        <f t="shared" si="10"/>
        <v>839</v>
      </c>
      <c r="B852" s="82">
        <f>'Initial Info Client Demographic'!B852</f>
        <v>0</v>
      </c>
      <c r="C852" s="83">
        <f>'Initial Info Client Demographic'!C852</f>
        <v>0</v>
      </c>
      <c r="D852" s="84"/>
      <c r="E852" s="85"/>
      <c r="F852" s="86"/>
      <c r="G852" s="87"/>
      <c r="H852" s="88"/>
      <c r="I852" s="89"/>
      <c r="J852" s="90"/>
      <c r="K852" s="91"/>
      <c r="L852" s="92"/>
      <c r="M852" s="93">
        <f t="shared" si="11"/>
        <v>0</v>
      </c>
      <c r="N852" s="109"/>
      <c r="O852" s="94">
        <f t="shared" si="12"/>
        <v>0</v>
      </c>
      <c r="P852" s="95"/>
      <c r="R852" s="96">
        <f>'Initial Info Client Demographic'!D852</f>
        <v>0</v>
      </c>
      <c r="T852" s="33">
        <f>'Initial Info Client Demographic'!E852</f>
        <v>0</v>
      </c>
      <c r="U852" s="34">
        <f>'Initial Info Client Demographic'!F852</f>
        <v>0</v>
      </c>
      <c r="V852" s="35">
        <f>'Initial Info Client Demographic'!G852</f>
        <v>0</v>
      </c>
      <c r="W852" s="33">
        <f>'Initial Info Client Demographic'!H852</f>
        <v>0</v>
      </c>
      <c r="X852" s="34">
        <f>'Initial Info Client Demographic'!I852</f>
        <v>0</v>
      </c>
      <c r="Y852" s="35">
        <f>'Initial Info Client Demographic'!E852</f>
        <v>0</v>
      </c>
      <c r="Z852" s="35">
        <f>'Initial Info Client Demographic'!F852</f>
        <v>0</v>
      </c>
      <c r="AA852" s="35">
        <f>'Initial Info Client Demographic'!G852</f>
        <v>0</v>
      </c>
      <c r="AB852" s="35">
        <f>'Initial Info Client Demographic'!H852</f>
        <v>0</v>
      </c>
      <c r="AC852" s="35">
        <f>'Initial Info Client Demographic'!I852</f>
        <v>0</v>
      </c>
      <c r="AD852" s="35">
        <f>'Initial Info Client Demographic'!J852</f>
        <v>0</v>
      </c>
    </row>
    <row r="853" spans="1:30" ht="49.5" customHeight="1">
      <c r="A853" s="29">
        <f t="shared" si="10"/>
        <v>840</v>
      </c>
      <c r="B853" s="97">
        <f>'Initial Info Client Demographic'!B853</f>
        <v>0</v>
      </c>
      <c r="C853" s="98">
        <f>'Initial Info Client Demographic'!C853</f>
        <v>0</v>
      </c>
      <c r="D853" s="99"/>
      <c r="E853" s="100"/>
      <c r="F853" s="101"/>
      <c r="G853" s="87"/>
      <c r="H853" s="88"/>
      <c r="I853" s="102"/>
      <c r="J853" s="103"/>
      <c r="K853" s="104"/>
      <c r="L853" s="105"/>
      <c r="M853" s="93">
        <f t="shared" si="11"/>
        <v>0</v>
      </c>
      <c r="N853" s="110"/>
      <c r="O853" s="106">
        <f t="shared" si="12"/>
        <v>0</v>
      </c>
      <c r="P853" s="95"/>
      <c r="R853" s="96">
        <f>'Initial Info Client Demographic'!D853</f>
        <v>0</v>
      </c>
      <c r="T853" s="33">
        <f>'Initial Info Client Demographic'!E853</f>
        <v>0</v>
      </c>
      <c r="U853" s="34">
        <f>'Initial Info Client Demographic'!F853</f>
        <v>0</v>
      </c>
      <c r="V853" s="35">
        <f>'Initial Info Client Demographic'!G853</f>
        <v>0</v>
      </c>
      <c r="W853" s="33">
        <f>'Initial Info Client Demographic'!H853</f>
        <v>0</v>
      </c>
      <c r="X853" s="34">
        <f>'Initial Info Client Demographic'!I853</f>
        <v>0</v>
      </c>
      <c r="Y853" s="35">
        <f>'Initial Info Client Demographic'!E853</f>
        <v>0</v>
      </c>
      <c r="Z853" s="35">
        <f>'Initial Info Client Demographic'!F853</f>
        <v>0</v>
      </c>
      <c r="AA853" s="35">
        <f>'Initial Info Client Demographic'!G853</f>
        <v>0</v>
      </c>
      <c r="AB853" s="35">
        <f>'Initial Info Client Demographic'!H853</f>
        <v>0</v>
      </c>
      <c r="AC853" s="35">
        <f>'Initial Info Client Demographic'!I853</f>
        <v>0</v>
      </c>
      <c r="AD853" s="35">
        <f>'Initial Info Client Demographic'!J853</f>
        <v>0</v>
      </c>
    </row>
    <row r="854" spans="1:30" ht="49.5" customHeight="1">
      <c r="A854" s="29">
        <f t="shared" si="10"/>
        <v>841</v>
      </c>
      <c r="B854" s="82">
        <f>'Initial Info Client Demographic'!B854</f>
        <v>0</v>
      </c>
      <c r="C854" s="83">
        <f>'Initial Info Client Demographic'!C854</f>
        <v>0</v>
      </c>
      <c r="D854" s="84"/>
      <c r="E854" s="85"/>
      <c r="F854" s="86"/>
      <c r="G854" s="87"/>
      <c r="H854" s="88"/>
      <c r="I854" s="89"/>
      <c r="J854" s="90"/>
      <c r="K854" s="91"/>
      <c r="L854" s="92"/>
      <c r="M854" s="93">
        <f t="shared" si="11"/>
        <v>0</v>
      </c>
      <c r="N854" s="109"/>
      <c r="O854" s="94">
        <f t="shared" si="12"/>
        <v>0</v>
      </c>
      <c r="P854" s="95"/>
      <c r="R854" s="96">
        <f>'Initial Info Client Demographic'!D854</f>
        <v>0</v>
      </c>
      <c r="T854" s="33">
        <f>'Initial Info Client Demographic'!E854</f>
        <v>0</v>
      </c>
      <c r="U854" s="34">
        <f>'Initial Info Client Demographic'!F854</f>
        <v>0</v>
      </c>
      <c r="V854" s="35">
        <f>'Initial Info Client Demographic'!G854</f>
        <v>0</v>
      </c>
      <c r="W854" s="33">
        <f>'Initial Info Client Demographic'!H854</f>
        <v>0</v>
      </c>
      <c r="X854" s="34">
        <f>'Initial Info Client Demographic'!I854</f>
        <v>0</v>
      </c>
      <c r="Y854" s="35">
        <f>'Initial Info Client Demographic'!E854</f>
        <v>0</v>
      </c>
      <c r="Z854" s="35">
        <f>'Initial Info Client Demographic'!F854</f>
        <v>0</v>
      </c>
      <c r="AA854" s="35">
        <f>'Initial Info Client Demographic'!G854</f>
        <v>0</v>
      </c>
      <c r="AB854" s="35">
        <f>'Initial Info Client Demographic'!H854</f>
        <v>0</v>
      </c>
      <c r="AC854" s="35">
        <f>'Initial Info Client Demographic'!I854</f>
        <v>0</v>
      </c>
      <c r="AD854" s="35">
        <f>'Initial Info Client Demographic'!J854</f>
        <v>0</v>
      </c>
    </row>
    <row r="855" spans="1:30" ht="49.5" customHeight="1">
      <c r="A855" s="29">
        <f t="shared" si="10"/>
        <v>842</v>
      </c>
      <c r="B855" s="97">
        <f>'Initial Info Client Demographic'!B855</f>
        <v>0</v>
      </c>
      <c r="C855" s="98">
        <f>'Initial Info Client Demographic'!C855</f>
        <v>0</v>
      </c>
      <c r="D855" s="99"/>
      <c r="E855" s="100"/>
      <c r="F855" s="101"/>
      <c r="G855" s="87"/>
      <c r="H855" s="88"/>
      <c r="I855" s="102"/>
      <c r="J855" s="103"/>
      <c r="K855" s="104"/>
      <c r="L855" s="105"/>
      <c r="M855" s="93">
        <f t="shared" si="11"/>
        <v>0</v>
      </c>
      <c r="N855" s="110"/>
      <c r="O855" s="106">
        <f t="shared" si="12"/>
        <v>0</v>
      </c>
      <c r="P855" s="95"/>
      <c r="R855" s="96">
        <f>'Initial Info Client Demographic'!D855</f>
        <v>0</v>
      </c>
      <c r="T855" s="33">
        <f>'Initial Info Client Demographic'!E855</f>
        <v>0</v>
      </c>
      <c r="U855" s="34">
        <f>'Initial Info Client Demographic'!F855</f>
        <v>0</v>
      </c>
      <c r="V855" s="35">
        <f>'Initial Info Client Demographic'!G855</f>
        <v>0</v>
      </c>
      <c r="W855" s="33">
        <f>'Initial Info Client Demographic'!H855</f>
        <v>0</v>
      </c>
      <c r="X855" s="34">
        <f>'Initial Info Client Demographic'!I855</f>
        <v>0</v>
      </c>
      <c r="Y855" s="35">
        <f>'Initial Info Client Demographic'!E855</f>
        <v>0</v>
      </c>
      <c r="Z855" s="35">
        <f>'Initial Info Client Demographic'!F855</f>
        <v>0</v>
      </c>
      <c r="AA855" s="35">
        <f>'Initial Info Client Demographic'!G855</f>
        <v>0</v>
      </c>
      <c r="AB855" s="35">
        <f>'Initial Info Client Demographic'!H855</f>
        <v>0</v>
      </c>
      <c r="AC855" s="35">
        <f>'Initial Info Client Demographic'!I855</f>
        <v>0</v>
      </c>
      <c r="AD855" s="35">
        <f>'Initial Info Client Demographic'!J855</f>
        <v>0</v>
      </c>
    </row>
    <row r="856" spans="1:30" ht="49.5" customHeight="1">
      <c r="A856" s="29">
        <f t="shared" si="10"/>
        <v>843</v>
      </c>
      <c r="B856" s="82">
        <f>'Initial Info Client Demographic'!B856</f>
        <v>0</v>
      </c>
      <c r="C856" s="83">
        <f>'Initial Info Client Demographic'!C856</f>
        <v>0</v>
      </c>
      <c r="D856" s="84"/>
      <c r="E856" s="85"/>
      <c r="F856" s="86"/>
      <c r="G856" s="87"/>
      <c r="H856" s="88"/>
      <c r="I856" s="89"/>
      <c r="J856" s="90"/>
      <c r="K856" s="91"/>
      <c r="L856" s="92"/>
      <c r="M856" s="93">
        <f t="shared" si="11"/>
        <v>0</v>
      </c>
      <c r="N856" s="109"/>
      <c r="O856" s="94">
        <f t="shared" si="12"/>
        <v>0</v>
      </c>
      <c r="P856" s="95"/>
      <c r="R856" s="96">
        <f>'Initial Info Client Demographic'!D856</f>
        <v>0</v>
      </c>
      <c r="T856" s="33">
        <f>'Initial Info Client Demographic'!E856</f>
        <v>0</v>
      </c>
      <c r="U856" s="34">
        <f>'Initial Info Client Demographic'!F856</f>
        <v>0</v>
      </c>
      <c r="V856" s="35">
        <f>'Initial Info Client Demographic'!G856</f>
        <v>0</v>
      </c>
      <c r="W856" s="33">
        <f>'Initial Info Client Demographic'!H856</f>
        <v>0</v>
      </c>
      <c r="X856" s="34">
        <f>'Initial Info Client Demographic'!I856</f>
        <v>0</v>
      </c>
      <c r="Y856" s="35">
        <f>'Initial Info Client Demographic'!E856</f>
        <v>0</v>
      </c>
      <c r="Z856" s="35">
        <f>'Initial Info Client Demographic'!F856</f>
        <v>0</v>
      </c>
      <c r="AA856" s="35">
        <f>'Initial Info Client Demographic'!G856</f>
        <v>0</v>
      </c>
      <c r="AB856" s="35">
        <f>'Initial Info Client Demographic'!H856</f>
        <v>0</v>
      </c>
      <c r="AC856" s="35">
        <f>'Initial Info Client Demographic'!I856</f>
        <v>0</v>
      </c>
      <c r="AD856" s="35">
        <f>'Initial Info Client Demographic'!J856</f>
        <v>0</v>
      </c>
    </row>
    <row r="857" spans="1:30" ht="49.5" customHeight="1">
      <c r="A857" s="29">
        <f t="shared" si="10"/>
        <v>844</v>
      </c>
      <c r="B857" s="97">
        <f>'Initial Info Client Demographic'!B857</f>
        <v>0</v>
      </c>
      <c r="C857" s="98">
        <f>'Initial Info Client Demographic'!C857</f>
        <v>0</v>
      </c>
      <c r="D857" s="99"/>
      <c r="E857" s="100"/>
      <c r="F857" s="101"/>
      <c r="G857" s="87"/>
      <c r="H857" s="88"/>
      <c r="I857" s="102"/>
      <c r="J857" s="103"/>
      <c r="K857" s="104"/>
      <c r="L857" s="105"/>
      <c r="M857" s="93">
        <f t="shared" si="11"/>
        <v>0</v>
      </c>
      <c r="N857" s="110"/>
      <c r="O857" s="106">
        <f t="shared" si="12"/>
        <v>0</v>
      </c>
      <c r="P857" s="95"/>
      <c r="R857" s="96">
        <f>'Initial Info Client Demographic'!D857</f>
        <v>0</v>
      </c>
      <c r="T857" s="33">
        <f>'Initial Info Client Demographic'!E857</f>
        <v>0</v>
      </c>
      <c r="U857" s="34">
        <f>'Initial Info Client Demographic'!F857</f>
        <v>0</v>
      </c>
      <c r="V857" s="35">
        <f>'Initial Info Client Demographic'!G857</f>
        <v>0</v>
      </c>
      <c r="W857" s="33">
        <f>'Initial Info Client Demographic'!H857</f>
        <v>0</v>
      </c>
      <c r="X857" s="34">
        <f>'Initial Info Client Demographic'!I857</f>
        <v>0</v>
      </c>
      <c r="Y857" s="35">
        <f>'Initial Info Client Demographic'!E857</f>
        <v>0</v>
      </c>
      <c r="Z857" s="35">
        <f>'Initial Info Client Demographic'!F857</f>
        <v>0</v>
      </c>
      <c r="AA857" s="35">
        <f>'Initial Info Client Demographic'!G857</f>
        <v>0</v>
      </c>
      <c r="AB857" s="35">
        <f>'Initial Info Client Demographic'!H857</f>
        <v>0</v>
      </c>
      <c r="AC857" s="35">
        <f>'Initial Info Client Demographic'!I857</f>
        <v>0</v>
      </c>
      <c r="AD857" s="35">
        <f>'Initial Info Client Demographic'!J857</f>
        <v>0</v>
      </c>
    </row>
    <row r="858" spans="1:30" ht="49.5" customHeight="1">
      <c r="A858" s="29">
        <f t="shared" si="10"/>
        <v>845</v>
      </c>
      <c r="B858" s="82">
        <f>'Initial Info Client Demographic'!B858</f>
        <v>0</v>
      </c>
      <c r="C858" s="83">
        <f>'Initial Info Client Demographic'!C858</f>
        <v>0</v>
      </c>
      <c r="D858" s="84"/>
      <c r="E858" s="85"/>
      <c r="F858" s="86"/>
      <c r="G858" s="87"/>
      <c r="H858" s="88"/>
      <c r="I858" s="89"/>
      <c r="J858" s="90"/>
      <c r="K858" s="91"/>
      <c r="L858" s="92"/>
      <c r="M858" s="93">
        <f t="shared" si="11"/>
        <v>0</v>
      </c>
      <c r="N858" s="109"/>
      <c r="O858" s="94">
        <f t="shared" si="12"/>
        <v>0</v>
      </c>
      <c r="P858" s="95"/>
      <c r="R858" s="96">
        <f>'Initial Info Client Demographic'!D858</f>
        <v>0</v>
      </c>
      <c r="T858" s="33">
        <f>'Initial Info Client Demographic'!E858</f>
        <v>0</v>
      </c>
      <c r="U858" s="34">
        <f>'Initial Info Client Demographic'!F858</f>
        <v>0</v>
      </c>
      <c r="V858" s="35">
        <f>'Initial Info Client Demographic'!G858</f>
        <v>0</v>
      </c>
      <c r="W858" s="33">
        <f>'Initial Info Client Demographic'!H858</f>
        <v>0</v>
      </c>
      <c r="X858" s="34">
        <f>'Initial Info Client Demographic'!I858</f>
        <v>0</v>
      </c>
      <c r="Y858" s="35">
        <f>'Initial Info Client Demographic'!E858</f>
        <v>0</v>
      </c>
      <c r="Z858" s="35">
        <f>'Initial Info Client Demographic'!F858</f>
        <v>0</v>
      </c>
      <c r="AA858" s="35">
        <f>'Initial Info Client Demographic'!G858</f>
        <v>0</v>
      </c>
      <c r="AB858" s="35">
        <f>'Initial Info Client Demographic'!H858</f>
        <v>0</v>
      </c>
      <c r="AC858" s="35">
        <f>'Initial Info Client Demographic'!I858</f>
        <v>0</v>
      </c>
      <c r="AD858" s="35">
        <f>'Initial Info Client Demographic'!J858</f>
        <v>0</v>
      </c>
    </row>
    <row r="859" spans="1:30" ht="49.5" customHeight="1">
      <c r="A859" s="29">
        <f t="shared" si="10"/>
        <v>846</v>
      </c>
      <c r="B859" s="97">
        <f>'Initial Info Client Demographic'!B859</f>
        <v>0</v>
      </c>
      <c r="C859" s="98">
        <f>'Initial Info Client Demographic'!C859</f>
        <v>0</v>
      </c>
      <c r="D859" s="99"/>
      <c r="E859" s="100"/>
      <c r="F859" s="101"/>
      <c r="G859" s="87"/>
      <c r="H859" s="88"/>
      <c r="I859" s="102"/>
      <c r="J859" s="103"/>
      <c r="K859" s="104"/>
      <c r="L859" s="105"/>
      <c r="M859" s="93">
        <f t="shared" si="11"/>
        <v>0</v>
      </c>
      <c r="N859" s="110"/>
      <c r="O859" s="106">
        <f t="shared" si="12"/>
        <v>0</v>
      </c>
      <c r="P859" s="95"/>
      <c r="R859" s="96">
        <f>'Initial Info Client Demographic'!D859</f>
        <v>0</v>
      </c>
      <c r="T859" s="33">
        <f>'Initial Info Client Demographic'!E859</f>
        <v>0</v>
      </c>
      <c r="U859" s="34">
        <f>'Initial Info Client Demographic'!F859</f>
        <v>0</v>
      </c>
      <c r="V859" s="35">
        <f>'Initial Info Client Demographic'!G859</f>
        <v>0</v>
      </c>
      <c r="W859" s="33">
        <f>'Initial Info Client Demographic'!H859</f>
        <v>0</v>
      </c>
      <c r="X859" s="34">
        <f>'Initial Info Client Demographic'!I859</f>
        <v>0</v>
      </c>
      <c r="Y859" s="35">
        <f>'Initial Info Client Demographic'!E859</f>
        <v>0</v>
      </c>
      <c r="Z859" s="35">
        <f>'Initial Info Client Demographic'!F859</f>
        <v>0</v>
      </c>
      <c r="AA859" s="35">
        <f>'Initial Info Client Demographic'!G859</f>
        <v>0</v>
      </c>
      <c r="AB859" s="35">
        <f>'Initial Info Client Demographic'!H859</f>
        <v>0</v>
      </c>
      <c r="AC859" s="35">
        <f>'Initial Info Client Demographic'!I859</f>
        <v>0</v>
      </c>
      <c r="AD859" s="35">
        <f>'Initial Info Client Demographic'!J859</f>
        <v>0</v>
      </c>
    </row>
    <row r="860" spans="1:30" ht="49.5" customHeight="1">
      <c r="A860" s="29">
        <f t="shared" si="10"/>
        <v>847</v>
      </c>
      <c r="B860" s="82">
        <f>'Initial Info Client Demographic'!B860</f>
        <v>0</v>
      </c>
      <c r="C860" s="83">
        <f>'Initial Info Client Demographic'!C860</f>
        <v>0</v>
      </c>
      <c r="D860" s="84"/>
      <c r="E860" s="85"/>
      <c r="F860" s="86"/>
      <c r="G860" s="87"/>
      <c r="H860" s="88"/>
      <c r="I860" s="89"/>
      <c r="J860" s="90"/>
      <c r="K860" s="91"/>
      <c r="L860" s="92"/>
      <c r="M860" s="93">
        <f t="shared" si="11"/>
        <v>0</v>
      </c>
      <c r="N860" s="109"/>
      <c r="O860" s="94">
        <f t="shared" si="12"/>
        <v>0</v>
      </c>
      <c r="P860" s="95"/>
      <c r="R860" s="96">
        <f>'Initial Info Client Demographic'!D860</f>
        <v>0</v>
      </c>
      <c r="T860" s="33">
        <f>'Initial Info Client Demographic'!E860</f>
        <v>0</v>
      </c>
      <c r="U860" s="34">
        <f>'Initial Info Client Demographic'!F860</f>
        <v>0</v>
      </c>
      <c r="V860" s="35">
        <f>'Initial Info Client Demographic'!G860</f>
        <v>0</v>
      </c>
      <c r="W860" s="33">
        <f>'Initial Info Client Demographic'!H860</f>
        <v>0</v>
      </c>
      <c r="X860" s="34">
        <f>'Initial Info Client Demographic'!I860</f>
        <v>0</v>
      </c>
      <c r="Y860" s="35">
        <f>'Initial Info Client Demographic'!E860</f>
        <v>0</v>
      </c>
      <c r="Z860" s="35">
        <f>'Initial Info Client Demographic'!F860</f>
        <v>0</v>
      </c>
      <c r="AA860" s="35">
        <f>'Initial Info Client Demographic'!G860</f>
        <v>0</v>
      </c>
      <c r="AB860" s="35">
        <f>'Initial Info Client Demographic'!H860</f>
        <v>0</v>
      </c>
      <c r="AC860" s="35">
        <f>'Initial Info Client Demographic'!I860</f>
        <v>0</v>
      </c>
      <c r="AD860" s="35">
        <f>'Initial Info Client Demographic'!J860</f>
        <v>0</v>
      </c>
    </row>
    <row r="861" spans="1:30" ht="49.5" customHeight="1">
      <c r="A861" s="29">
        <f t="shared" si="10"/>
        <v>848</v>
      </c>
      <c r="B861" s="97">
        <f>'Initial Info Client Demographic'!B861</f>
        <v>0</v>
      </c>
      <c r="C861" s="98">
        <f>'Initial Info Client Demographic'!C861</f>
        <v>0</v>
      </c>
      <c r="D861" s="99"/>
      <c r="E861" s="100"/>
      <c r="F861" s="101"/>
      <c r="G861" s="87"/>
      <c r="H861" s="88"/>
      <c r="I861" s="102"/>
      <c r="J861" s="103"/>
      <c r="K861" s="104"/>
      <c r="L861" s="105"/>
      <c r="M861" s="93">
        <f t="shared" si="11"/>
        <v>0</v>
      </c>
      <c r="N861" s="110"/>
      <c r="O861" s="106">
        <f t="shared" si="12"/>
        <v>0</v>
      </c>
      <c r="P861" s="95"/>
      <c r="R861" s="96">
        <f>'Initial Info Client Demographic'!D861</f>
        <v>0</v>
      </c>
      <c r="T861" s="33">
        <f>'Initial Info Client Demographic'!E861</f>
        <v>0</v>
      </c>
      <c r="U861" s="34">
        <f>'Initial Info Client Demographic'!F861</f>
        <v>0</v>
      </c>
      <c r="V861" s="35">
        <f>'Initial Info Client Demographic'!G861</f>
        <v>0</v>
      </c>
      <c r="W861" s="33">
        <f>'Initial Info Client Demographic'!H861</f>
        <v>0</v>
      </c>
      <c r="X861" s="34">
        <f>'Initial Info Client Demographic'!I861</f>
        <v>0</v>
      </c>
      <c r="Y861" s="35">
        <f>'Initial Info Client Demographic'!E861</f>
        <v>0</v>
      </c>
      <c r="Z861" s="35">
        <f>'Initial Info Client Demographic'!F861</f>
        <v>0</v>
      </c>
      <c r="AA861" s="35">
        <f>'Initial Info Client Demographic'!G861</f>
        <v>0</v>
      </c>
      <c r="AB861" s="35">
        <f>'Initial Info Client Demographic'!H861</f>
        <v>0</v>
      </c>
      <c r="AC861" s="35">
        <f>'Initial Info Client Demographic'!I861</f>
        <v>0</v>
      </c>
      <c r="AD861" s="35">
        <f>'Initial Info Client Demographic'!J861</f>
        <v>0</v>
      </c>
    </row>
    <row r="862" spans="1:30" ht="49.5" customHeight="1">
      <c r="A862" s="29">
        <f t="shared" si="10"/>
        <v>849</v>
      </c>
      <c r="B862" s="82">
        <f>'Initial Info Client Demographic'!B862</f>
        <v>0</v>
      </c>
      <c r="C862" s="83">
        <f>'Initial Info Client Demographic'!C862</f>
        <v>0</v>
      </c>
      <c r="D862" s="84"/>
      <c r="E862" s="85"/>
      <c r="F862" s="86"/>
      <c r="G862" s="87"/>
      <c r="H862" s="88"/>
      <c r="I862" s="89"/>
      <c r="J862" s="90"/>
      <c r="K862" s="91"/>
      <c r="L862" s="92"/>
      <c r="M862" s="93">
        <f t="shared" si="11"/>
        <v>0</v>
      </c>
      <c r="N862" s="109"/>
      <c r="O862" s="94">
        <f t="shared" si="12"/>
        <v>0</v>
      </c>
      <c r="P862" s="95"/>
      <c r="R862" s="96">
        <f>'Initial Info Client Demographic'!D862</f>
        <v>0</v>
      </c>
      <c r="T862" s="33">
        <f>'Initial Info Client Demographic'!E862</f>
        <v>0</v>
      </c>
      <c r="U862" s="34">
        <f>'Initial Info Client Demographic'!F862</f>
        <v>0</v>
      </c>
      <c r="V862" s="35">
        <f>'Initial Info Client Demographic'!G862</f>
        <v>0</v>
      </c>
      <c r="W862" s="33">
        <f>'Initial Info Client Demographic'!H862</f>
        <v>0</v>
      </c>
      <c r="X862" s="34">
        <f>'Initial Info Client Demographic'!I862</f>
        <v>0</v>
      </c>
      <c r="Y862" s="35">
        <f>'Initial Info Client Demographic'!E862</f>
        <v>0</v>
      </c>
      <c r="Z862" s="35">
        <f>'Initial Info Client Demographic'!F862</f>
        <v>0</v>
      </c>
      <c r="AA862" s="35">
        <f>'Initial Info Client Demographic'!G862</f>
        <v>0</v>
      </c>
      <c r="AB862" s="35">
        <f>'Initial Info Client Demographic'!H862</f>
        <v>0</v>
      </c>
      <c r="AC862" s="35">
        <f>'Initial Info Client Demographic'!I862</f>
        <v>0</v>
      </c>
      <c r="AD862" s="35">
        <f>'Initial Info Client Demographic'!J862</f>
        <v>0</v>
      </c>
    </row>
    <row r="863" spans="1:30" ht="49.5" customHeight="1">
      <c r="A863" s="29">
        <f t="shared" si="10"/>
        <v>850</v>
      </c>
      <c r="B863" s="97">
        <f>'Initial Info Client Demographic'!B863</f>
        <v>0</v>
      </c>
      <c r="C863" s="98">
        <f>'Initial Info Client Demographic'!C863</f>
        <v>0</v>
      </c>
      <c r="D863" s="99"/>
      <c r="E863" s="100"/>
      <c r="F863" s="101"/>
      <c r="G863" s="87"/>
      <c r="H863" s="88"/>
      <c r="I863" s="102"/>
      <c r="J863" s="103"/>
      <c r="K863" s="104"/>
      <c r="L863" s="105"/>
      <c r="M863" s="93">
        <f t="shared" si="11"/>
        <v>0</v>
      </c>
      <c r="N863" s="110"/>
      <c r="O863" s="106">
        <f t="shared" si="12"/>
        <v>0</v>
      </c>
      <c r="P863" s="95"/>
      <c r="R863" s="96">
        <f>'Initial Info Client Demographic'!D863</f>
        <v>0</v>
      </c>
      <c r="T863" s="33">
        <f>'Initial Info Client Demographic'!E863</f>
        <v>0</v>
      </c>
      <c r="U863" s="34">
        <f>'Initial Info Client Demographic'!F863</f>
        <v>0</v>
      </c>
      <c r="V863" s="35">
        <f>'Initial Info Client Demographic'!G863</f>
        <v>0</v>
      </c>
      <c r="W863" s="33">
        <f>'Initial Info Client Demographic'!H863</f>
        <v>0</v>
      </c>
      <c r="X863" s="34">
        <f>'Initial Info Client Demographic'!I863</f>
        <v>0</v>
      </c>
      <c r="Y863" s="35">
        <f>'Initial Info Client Demographic'!E863</f>
        <v>0</v>
      </c>
      <c r="Z863" s="35">
        <f>'Initial Info Client Demographic'!F863</f>
        <v>0</v>
      </c>
      <c r="AA863" s="35">
        <f>'Initial Info Client Demographic'!G863</f>
        <v>0</v>
      </c>
      <c r="AB863" s="35">
        <f>'Initial Info Client Demographic'!H863</f>
        <v>0</v>
      </c>
      <c r="AC863" s="35">
        <f>'Initial Info Client Demographic'!I863</f>
        <v>0</v>
      </c>
      <c r="AD863" s="35">
        <f>'Initial Info Client Demographic'!J863</f>
        <v>0</v>
      </c>
    </row>
    <row r="864" spans="1:30" ht="49.5" customHeight="1">
      <c r="A864" s="29">
        <f t="shared" si="10"/>
        <v>851</v>
      </c>
      <c r="B864" s="82">
        <f>'Initial Info Client Demographic'!B864</f>
        <v>0</v>
      </c>
      <c r="C864" s="83">
        <f>'Initial Info Client Demographic'!C864</f>
        <v>0</v>
      </c>
      <c r="D864" s="84"/>
      <c r="E864" s="85"/>
      <c r="F864" s="86"/>
      <c r="G864" s="87"/>
      <c r="H864" s="88"/>
      <c r="I864" s="89"/>
      <c r="J864" s="90"/>
      <c r="K864" s="91"/>
      <c r="L864" s="92"/>
      <c r="M864" s="93">
        <f t="shared" si="11"/>
        <v>0</v>
      </c>
      <c r="N864" s="109"/>
      <c r="O864" s="94">
        <f t="shared" si="12"/>
        <v>0</v>
      </c>
      <c r="P864" s="95"/>
      <c r="R864" s="96">
        <f>'Initial Info Client Demographic'!D864</f>
        <v>0</v>
      </c>
      <c r="T864" s="33">
        <f>'Initial Info Client Demographic'!E864</f>
        <v>0</v>
      </c>
      <c r="U864" s="34">
        <f>'Initial Info Client Demographic'!F864</f>
        <v>0</v>
      </c>
      <c r="V864" s="35">
        <f>'Initial Info Client Demographic'!G864</f>
        <v>0</v>
      </c>
      <c r="W864" s="33">
        <f>'Initial Info Client Demographic'!H864</f>
        <v>0</v>
      </c>
      <c r="X864" s="34">
        <f>'Initial Info Client Demographic'!I864</f>
        <v>0</v>
      </c>
      <c r="Y864" s="35">
        <f>'Initial Info Client Demographic'!E864</f>
        <v>0</v>
      </c>
      <c r="Z864" s="35">
        <f>'Initial Info Client Demographic'!F864</f>
        <v>0</v>
      </c>
      <c r="AA864" s="35">
        <f>'Initial Info Client Demographic'!G864</f>
        <v>0</v>
      </c>
      <c r="AB864" s="35">
        <f>'Initial Info Client Demographic'!H864</f>
        <v>0</v>
      </c>
      <c r="AC864" s="35">
        <f>'Initial Info Client Demographic'!I864</f>
        <v>0</v>
      </c>
      <c r="AD864" s="35">
        <f>'Initial Info Client Demographic'!J864</f>
        <v>0</v>
      </c>
    </row>
    <row r="865" spans="1:30" ht="49.5" customHeight="1">
      <c r="A865" s="29">
        <f t="shared" si="10"/>
        <v>852</v>
      </c>
      <c r="B865" s="97">
        <f>'Initial Info Client Demographic'!B865</f>
        <v>0</v>
      </c>
      <c r="C865" s="98">
        <f>'Initial Info Client Demographic'!C865</f>
        <v>0</v>
      </c>
      <c r="D865" s="99"/>
      <c r="E865" s="100"/>
      <c r="F865" s="101"/>
      <c r="G865" s="87"/>
      <c r="H865" s="88"/>
      <c r="I865" s="102"/>
      <c r="J865" s="103"/>
      <c r="K865" s="104"/>
      <c r="L865" s="105"/>
      <c r="M865" s="93">
        <f t="shared" si="11"/>
        <v>0</v>
      </c>
      <c r="N865" s="110"/>
      <c r="O865" s="106">
        <f t="shared" si="12"/>
        <v>0</v>
      </c>
      <c r="P865" s="95"/>
      <c r="R865" s="96">
        <f>'Initial Info Client Demographic'!D865</f>
        <v>0</v>
      </c>
      <c r="T865" s="33">
        <f>'Initial Info Client Demographic'!E865</f>
        <v>0</v>
      </c>
      <c r="U865" s="34">
        <f>'Initial Info Client Demographic'!F865</f>
        <v>0</v>
      </c>
      <c r="V865" s="35">
        <f>'Initial Info Client Demographic'!G865</f>
        <v>0</v>
      </c>
      <c r="W865" s="33">
        <f>'Initial Info Client Demographic'!H865</f>
        <v>0</v>
      </c>
      <c r="X865" s="34">
        <f>'Initial Info Client Demographic'!I865</f>
        <v>0</v>
      </c>
      <c r="Y865" s="35">
        <f>'Initial Info Client Demographic'!E865</f>
        <v>0</v>
      </c>
      <c r="Z865" s="35">
        <f>'Initial Info Client Demographic'!F865</f>
        <v>0</v>
      </c>
      <c r="AA865" s="35">
        <f>'Initial Info Client Demographic'!G865</f>
        <v>0</v>
      </c>
      <c r="AB865" s="35">
        <f>'Initial Info Client Demographic'!H865</f>
        <v>0</v>
      </c>
      <c r="AC865" s="35">
        <f>'Initial Info Client Demographic'!I865</f>
        <v>0</v>
      </c>
      <c r="AD865" s="35">
        <f>'Initial Info Client Demographic'!J865</f>
        <v>0</v>
      </c>
    </row>
    <row r="866" spans="1:30" ht="49.5" customHeight="1">
      <c r="A866" s="29">
        <f t="shared" si="10"/>
        <v>853</v>
      </c>
      <c r="B866" s="82">
        <f>'Initial Info Client Demographic'!B866</f>
        <v>0</v>
      </c>
      <c r="C866" s="83">
        <f>'Initial Info Client Demographic'!C866</f>
        <v>0</v>
      </c>
      <c r="D866" s="84"/>
      <c r="E866" s="85"/>
      <c r="F866" s="86"/>
      <c r="G866" s="87"/>
      <c r="H866" s="88"/>
      <c r="I866" s="89"/>
      <c r="J866" s="90"/>
      <c r="K866" s="91"/>
      <c r="L866" s="92"/>
      <c r="M866" s="93">
        <f t="shared" si="11"/>
        <v>0</v>
      </c>
      <c r="N866" s="109"/>
      <c r="O866" s="94">
        <f t="shared" si="12"/>
        <v>0</v>
      </c>
      <c r="P866" s="95"/>
      <c r="R866" s="96">
        <f>'Initial Info Client Demographic'!D866</f>
        <v>0</v>
      </c>
      <c r="T866" s="33">
        <f>'Initial Info Client Demographic'!E866</f>
        <v>0</v>
      </c>
      <c r="U866" s="34">
        <f>'Initial Info Client Demographic'!F866</f>
        <v>0</v>
      </c>
      <c r="V866" s="35">
        <f>'Initial Info Client Demographic'!G866</f>
        <v>0</v>
      </c>
      <c r="W866" s="33">
        <f>'Initial Info Client Demographic'!H866</f>
        <v>0</v>
      </c>
      <c r="X866" s="34">
        <f>'Initial Info Client Demographic'!I866</f>
        <v>0</v>
      </c>
      <c r="Y866" s="35">
        <f>'Initial Info Client Demographic'!E866</f>
        <v>0</v>
      </c>
      <c r="Z866" s="35">
        <f>'Initial Info Client Demographic'!F866</f>
        <v>0</v>
      </c>
      <c r="AA866" s="35">
        <f>'Initial Info Client Demographic'!G866</f>
        <v>0</v>
      </c>
      <c r="AB866" s="35">
        <f>'Initial Info Client Demographic'!H866</f>
        <v>0</v>
      </c>
      <c r="AC866" s="35">
        <f>'Initial Info Client Demographic'!I866</f>
        <v>0</v>
      </c>
      <c r="AD866" s="35">
        <f>'Initial Info Client Demographic'!J866</f>
        <v>0</v>
      </c>
    </row>
    <row r="867" spans="1:30" ht="49.5" customHeight="1">
      <c r="A867" s="29">
        <f t="shared" si="10"/>
        <v>854</v>
      </c>
      <c r="B867" s="97">
        <f>'Initial Info Client Demographic'!B867</f>
        <v>0</v>
      </c>
      <c r="C867" s="98">
        <f>'Initial Info Client Demographic'!C867</f>
        <v>0</v>
      </c>
      <c r="D867" s="99"/>
      <c r="E867" s="100"/>
      <c r="F867" s="101"/>
      <c r="G867" s="87"/>
      <c r="H867" s="88"/>
      <c r="I867" s="102"/>
      <c r="J867" s="103"/>
      <c r="K867" s="104"/>
      <c r="L867" s="105"/>
      <c r="M867" s="93">
        <f t="shared" si="11"/>
        <v>0</v>
      </c>
      <c r="N867" s="110"/>
      <c r="O867" s="106">
        <f t="shared" si="12"/>
        <v>0</v>
      </c>
      <c r="P867" s="95"/>
      <c r="R867" s="96">
        <f>'Initial Info Client Demographic'!D867</f>
        <v>0</v>
      </c>
      <c r="T867" s="33">
        <f>'Initial Info Client Demographic'!E867</f>
        <v>0</v>
      </c>
      <c r="U867" s="34">
        <f>'Initial Info Client Demographic'!F867</f>
        <v>0</v>
      </c>
      <c r="V867" s="35">
        <f>'Initial Info Client Demographic'!G867</f>
        <v>0</v>
      </c>
      <c r="W867" s="33">
        <f>'Initial Info Client Demographic'!H867</f>
        <v>0</v>
      </c>
      <c r="X867" s="34">
        <f>'Initial Info Client Demographic'!I867</f>
        <v>0</v>
      </c>
      <c r="Y867" s="35">
        <f>'Initial Info Client Demographic'!E867</f>
        <v>0</v>
      </c>
      <c r="Z867" s="35">
        <f>'Initial Info Client Demographic'!F867</f>
        <v>0</v>
      </c>
      <c r="AA867" s="35">
        <f>'Initial Info Client Demographic'!G867</f>
        <v>0</v>
      </c>
      <c r="AB867" s="35">
        <f>'Initial Info Client Demographic'!H867</f>
        <v>0</v>
      </c>
      <c r="AC867" s="35">
        <f>'Initial Info Client Demographic'!I867</f>
        <v>0</v>
      </c>
      <c r="AD867" s="35">
        <f>'Initial Info Client Demographic'!J867</f>
        <v>0</v>
      </c>
    </row>
    <row r="868" spans="1:30" ht="49.5" customHeight="1">
      <c r="A868" s="29">
        <f t="shared" si="10"/>
        <v>855</v>
      </c>
      <c r="B868" s="82">
        <f>'Initial Info Client Demographic'!B868</f>
        <v>0</v>
      </c>
      <c r="C868" s="83">
        <f>'Initial Info Client Demographic'!C868</f>
        <v>0</v>
      </c>
      <c r="D868" s="84"/>
      <c r="E868" s="85"/>
      <c r="F868" s="86"/>
      <c r="G868" s="87"/>
      <c r="H868" s="88"/>
      <c r="I868" s="89"/>
      <c r="J868" s="90"/>
      <c r="K868" s="91"/>
      <c r="L868" s="92"/>
      <c r="M868" s="93">
        <f t="shared" si="11"/>
        <v>0</v>
      </c>
      <c r="N868" s="109"/>
      <c r="O868" s="94">
        <f t="shared" si="12"/>
        <v>0</v>
      </c>
      <c r="P868" s="95"/>
      <c r="R868" s="96">
        <f>'Initial Info Client Demographic'!D868</f>
        <v>0</v>
      </c>
      <c r="T868" s="33">
        <f>'Initial Info Client Demographic'!E868</f>
        <v>0</v>
      </c>
      <c r="U868" s="34">
        <f>'Initial Info Client Demographic'!F868</f>
        <v>0</v>
      </c>
      <c r="V868" s="35">
        <f>'Initial Info Client Demographic'!G868</f>
        <v>0</v>
      </c>
      <c r="W868" s="33">
        <f>'Initial Info Client Demographic'!H868</f>
        <v>0</v>
      </c>
      <c r="X868" s="34">
        <f>'Initial Info Client Demographic'!I868</f>
        <v>0</v>
      </c>
      <c r="Y868" s="35">
        <f>'Initial Info Client Demographic'!E868</f>
        <v>0</v>
      </c>
      <c r="Z868" s="35">
        <f>'Initial Info Client Demographic'!F868</f>
        <v>0</v>
      </c>
      <c r="AA868" s="35">
        <f>'Initial Info Client Demographic'!G868</f>
        <v>0</v>
      </c>
      <c r="AB868" s="35">
        <f>'Initial Info Client Demographic'!H868</f>
        <v>0</v>
      </c>
      <c r="AC868" s="35">
        <f>'Initial Info Client Demographic'!I868</f>
        <v>0</v>
      </c>
      <c r="AD868" s="35">
        <f>'Initial Info Client Demographic'!J868</f>
        <v>0</v>
      </c>
    </row>
    <row r="869" spans="1:30" ht="49.5" customHeight="1">
      <c r="A869" s="29">
        <f t="shared" si="10"/>
        <v>856</v>
      </c>
      <c r="B869" s="97">
        <f>'Initial Info Client Demographic'!B869</f>
        <v>0</v>
      </c>
      <c r="C869" s="98">
        <f>'Initial Info Client Demographic'!C869</f>
        <v>0</v>
      </c>
      <c r="D869" s="99"/>
      <c r="E869" s="100"/>
      <c r="F869" s="101"/>
      <c r="G869" s="87"/>
      <c r="H869" s="88"/>
      <c r="I869" s="102"/>
      <c r="J869" s="103"/>
      <c r="K869" s="104"/>
      <c r="L869" s="105"/>
      <c r="M869" s="93">
        <f t="shared" si="11"/>
        <v>0</v>
      </c>
      <c r="N869" s="110"/>
      <c r="O869" s="106">
        <f t="shared" si="12"/>
        <v>0</v>
      </c>
      <c r="P869" s="95"/>
      <c r="R869" s="96">
        <f>'Initial Info Client Demographic'!D869</f>
        <v>0</v>
      </c>
      <c r="T869" s="33">
        <f>'Initial Info Client Demographic'!E869</f>
        <v>0</v>
      </c>
      <c r="U869" s="34">
        <f>'Initial Info Client Demographic'!F869</f>
        <v>0</v>
      </c>
      <c r="V869" s="35">
        <f>'Initial Info Client Demographic'!G869</f>
        <v>0</v>
      </c>
      <c r="W869" s="33">
        <f>'Initial Info Client Demographic'!H869</f>
        <v>0</v>
      </c>
      <c r="X869" s="34">
        <f>'Initial Info Client Demographic'!I869</f>
        <v>0</v>
      </c>
      <c r="Y869" s="35">
        <f>'Initial Info Client Demographic'!E869</f>
        <v>0</v>
      </c>
      <c r="Z869" s="35">
        <f>'Initial Info Client Demographic'!F869</f>
        <v>0</v>
      </c>
      <c r="AA869" s="35">
        <f>'Initial Info Client Demographic'!G869</f>
        <v>0</v>
      </c>
      <c r="AB869" s="35">
        <f>'Initial Info Client Demographic'!H869</f>
        <v>0</v>
      </c>
      <c r="AC869" s="35">
        <f>'Initial Info Client Demographic'!I869</f>
        <v>0</v>
      </c>
      <c r="AD869" s="35">
        <f>'Initial Info Client Demographic'!J869</f>
        <v>0</v>
      </c>
    </row>
    <row r="870" spans="1:30" ht="49.5" customHeight="1">
      <c r="A870" s="29">
        <f t="shared" si="10"/>
        <v>857</v>
      </c>
      <c r="B870" s="82">
        <f>'Initial Info Client Demographic'!B870</f>
        <v>0</v>
      </c>
      <c r="C870" s="83">
        <f>'Initial Info Client Demographic'!C870</f>
        <v>0</v>
      </c>
      <c r="D870" s="84"/>
      <c r="E870" s="85"/>
      <c r="F870" s="86"/>
      <c r="G870" s="87"/>
      <c r="H870" s="88"/>
      <c r="I870" s="89"/>
      <c r="J870" s="90"/>
      <c r="K870" s="91"/>
      <c r="L870" s="92"/>
      <c r="M870" s="93">
        <f t="shared" si="11"/>
        <v>0</v>
      </c>
      <c r="N870" s="109"/>
      <c r="O870" s="94">
        <f t="shared" si="12"/>
        <v>0</v>
      </c>
      <c r="P870" s="95"/>
      <c r="R870" s="96">
        <f>'Initial Info Client Demographic'!D870</f>
        <v>0</v>
      </c>
      <c r="T870" s="33">
        <f>'Initial Info Client Demographic'!E870</f>
        <v>0</v>
      </c>
      <c r="U870" s="34">
        <f>'Initial Info Client Demographic'!F870</f>
        <v>0</v>
      </c>
      <c r="V870" s="35">
        <f>'Initial Info Client Demographic'!G870</f>
        <v>0</v>
      </c>
      <c r="W870" s="33">
        <f>'Initial Info Client Demographic'!H870</f>
        <v>0</v>
      </c>
      <c r="X870" s="34">
        <f>'Initial Info Client Demographic'!I870</f>
        <v>0</v>
      </c>
      <c r="Y870" s="35">
        <f>'Initial Info Client Demographic'!E870</f>
        <v>0</v>
      </c>
      <c r="Z870" s="35">
        <f>'Initial Info Client Demographic'!F870</f>
        <v>0</v>
      </c>
      <c r="AA870" s="35">
        <f>'Initial Info Client Demographic'!G870</f>
        <v>0</v>
      </c>
      <c r="AB870" s="35">
        <f>'Initial Info Client Demographic'!H870</f>
        <v>0</v>
      </c>
      <c r="AC870" s="35">
        <f>'Initial Info Client Demographic'!I870</f>
        <v>0</v>
      </c>
      <c r="AD870" s="35">
        <f>'Initial Info Client Demographic'!J870</f>
        <v>0</v>
      </c>
    </row>
    <row r="871" spans="1:30" ht="49.5" customHeight="1">
      <c r="A871" s="29">
        <f t="shared" si="10"/>
        <v>858</v>
      </c>
      <c r="B871" s="97">
        <f>'Initial Info Client Demographic'!B871</f>
        <v>0</v>
      </c>
      <c r="C871" s="98">
        <f>'Initial Info Client Demographic'!C871</f>
        <v>0</v>
      </c>
      <c r="D871" s="99"/>
      <c r="E871" s="100"/>
      <c r="F871" s="101"/>
      <c r="G871" s="87"/>
      <c r="H871" s="88"/>
      <c r="I871" s="102"/>
      <c r="J871" s="103"/>
      <c r="K871" s="104"/>
      <c r="L871" s="105"/>
      <c r="M871" s="93">
        <f t="shared" si="11"/>
        <v>0</v>
      </c>
      <c r="N871" s="110"/>
      <c r="O871" s="106">
        <f t="shared" si="12"/>
        <v>0</v>
      </c>
      <c r="P871" s="95"/>
      <c r="R871" s="96">
        <f>'Initial Info Client Demographic'!D871</f>
        <v>0</v>
      </c>
      <c r="T871" s="33">
        <f>'Initial Info Client Demographic'!E871</f>
        <v>0</v>
      </c>
      <c r="U871" s="34">
        <f>'Initial Info Client Demographic'!F871</f>
        <v>0</v>
      </c>
      <c r="V871" s="35">
        <f>'Initial Info Client Demographic'!G871</f>
        <v>0</v>
      </c>
      <c r="W871" s="33">
        <f>'Initial Info Client Demographic'!H871</f>
        <v>0</v>
      </c>
      <c r="X871" s="34">
        <f>'Initial Info Client Demographic'!I871</f>
        <v>0</v>
      </c>
      <c r="Y871" s="35">
        <f>'Initial Info Client Demographic'!E871</f>
        <v>0</v>
      </c>
      <c r="Z871" s="35">
        <f>'Initial Info Client Demographic'!F871</f>
        <v>0</v>
      </c>
      <c r="AA871" s="35">
        <f>'Initial Info Client Demographic'!G871</f>
        <v>0</v>
      </c>
      <c r="AB871" s="35">
        <f>'Initial Info Client Demographic'!H871</f>
        <v>0</v>
      </c>
      <c r="AC871" s="35">
        <f>'Initial Info Client Demographic'!I871</f>
        <v>0</v>
      </c>
      <c r="AD871" s="35">
        <f>'Initial Info Client Demographic'!J871</f>
        <v>0</v>
      </c>
    </row>
    <row r="872" spans="1:30" ht="49.5" customHeight="1">
      <c r="A872" s="29">
        <f t="shared" si="10"/>
        <v>859</v>
      </c>
      <c r="B872" s="82">
        <f>'Initial Info Client Demographic'!B872</f>
        <v>0</v>
      </c>
      <c r="C872" s="83">
        <f>'Initial Info Client Demographic'!C872</f>
        <v>0</v>
      </c>
      <c r="D872" s="84"/>
      <c r="E872" s="85"/>
      <c r="F872" s="86"/>
      <c r="G872" s="87"/>
      <c r="H872" s="88"/>
      <c r="I872" s="89"/>
      <c r="J872" s="90"/>
      <c r="K872" s="91"/>
      <c r="L872" s="92"/>
      <c r="M872" s="93">
        <f t="shared" si="11"/>
        <v>0</v>
      </c>
      <c r="N872" s="109"/>
      <c r="O872" s="94">
        <f t="shared" si="12"/>
        <v>0</v>
      </c>
      <c r="P872" s="95"/>
      <c r="R872" s="96">
        <f>'Initial Info Client Demographic'!D872</f>
        <v>0</v>
      </c>
      <c r="T872" s="33">
        <f>'Initial Info Client Demographic'!E872</f>
        <v>0</v>
      </c>
      <c r="U872" s="34">
        <f>'Initial Info Client Demographic'!F872</f>
        <v>0</v>
      </c>
      <c r="V872" s="35">
        <f>'Initial Info Client Demographic'!G872</f>
        <v>0</v>
      </c>
      <c r="W872" s="33">
        <f>'Initial Info Client Demographic'!H872</f>
        <v>0</v>
      </c>
      <c r="X872" s="34">
        <f>'Initial Info Client Demographic'!I872</f>
        <v>0</v>
      </c>
      <c r="Y872" s="35">
        <f>'Initial Info Client Demographic'!E872</f>
        <v>0</v>
      </c>
      <c r="Z872" s="35">
        <f>'Initial Info Client Demographic'!F872</f>
        <v>0</v>
      </c>
      <c r="AA872" s="35">
        <f>'Initial Info Client Demographic'!G872</f>
        <v>0</v>
      </c>
      <c r="AB872" s="35">
        <f>'Initial Info Client Demographic'!H872</f>
        <v>0</v>
      </c>
      <c r="AC872" s="35">
        <f>'Initial Info Client Demographic'!I872</f>
        <v>0</v>
      </c>
      <c r="AD872" s="35">
        <f>'Initial Info Client Demographic'!J872</f>
        <v>0</v>
      </c>
    </row>
    <row r="873" spans="1:30" ht="49.5" customHeight="1">
      <c r="A873" s="29">
        <f t="shared" si="10"/>
        <v>860</v>
      </c>
      <c r="B873" s="97">
        <f>'Initial Info Client Demographic'!B873</f>
        <v>0</v>
      </c>
      <c r="C873" s="98">
        <f>'Initial Info Client Demographic'!C873</f>
        <v>0</v>
      </c>
      <c r="D873" s="99"/>
      <c r="E873" s="100"/>
      <c r="F873" s="101"/>
      <c r="G873" s="87"/>
      <c r="H873" s="88"/>
      <c r="I873" s="102"/>
      <c r="J873" s="103"/>
      <c r="K873" s="104"/>
      <c r="L873" s="105"/>
      <c r="M873" s="93">
        <f t="shared" si="11"/>
        <v>0</v>
      </c>
      <c r="N873" s="110"/>
      <c r="O873" s="106">
        <f t="shared" si="12"/>
        <v>0</v>
      </c>
      <c r="P873" s="95"/>
      <c r="R873" s="96">
        <f>'Initial Info Client Demographic'!D873</f>
        <v>0</v>
      </c>
      <c r="T873" s="33">
        <f>'Initial Info Client Demographic'!E873</f>
        <v>0</v>
      </c>
      <c r="U873" s="34">
        <f>'Initial Info Client Demographic'!F873</f>
        <v>0</v>
      </c>
      <c r="V873" s="35">
        <f>'Initial Info Client Demographic'!G873</f>
        <v>0</v>
      </c>
      <c r="W873" s="33">
        <f>'Initial Info Client Demographic'!H873</f>
        <v>0</v>
      </c>
      <c r="X873" s="34">
        <f>'Initial Info Client Demographic'!I873</f>
        <v>0</v>
      </c>
      <c r="Y873" s="35">
        <f>'Initial Info Client Demographic'!E873</f>
        <v>0</v>
      </c>
      <c r="Z873" s="35">
        <f>'Initial Info Client Demographic'!F873</f>
        <v>0</v>
      </c>
      <c r="AA873" s="35">
        <f>'Initial Info Client Demographic'!G873</f>
        <v>0</v>
      </c>
      <c r="AB873" s="35">
        <f>'Initial Info Client Demographic'!H873</f>
        <v>0</v>
      </c>
      <c r="AC873" s="35">
        <f>'Initial Info Client Demographic'!I873</f>
        <v>0</v>
      </c>
      <c r="AD873" s="35">
        <f>'Initial Info Client Demographic'!J873</f>
        <v>0</v>
      </c>
    </row>
    <row r="874" spans="1:30" ht="49.5" customHeight="1">
      <c r="A874" s="29">
        <f t="shared" si="10"/>
        <v>861</v>
      </c>
      <c r="B874" s="82">
        <f>'Initial Info Client Demographic'!B874</f>
        <v>0</v>
      </c>
      <c r="C874" s="83">
        <f>'Initial Info Client Demographic'!C874</f>
        <v>0</v>
      </c>
      <c r="D874" s="84"/>
      <c r="E874" s="85"/>
      <c r="F874" s="86"/>
      <c r="G874" s="87"/>
      <c r="H874" s="88"/>
      <c r="I874" s="89"/>
      <c r="J874" s="90"/>
      <c r="K874" s="91"/>
      <c r="L874" s="92"/>
      <c r="M874" s="93">
        <f t="shared" si="11"/>
        <v>0</v>
      </c>
      <c r="N874" s="109"/>
      <c r="O874" s="94">
        <f t="shared" si="12"/>
        <v>0</v>
      </c>
      <c r="P874" s="95"/>
      <c r="R874" s="96">
        <f>'Initial Info Client Demographic'!D874</f>
        <v>0</v>
      </c>
      <c r="T874" s="33">
        <f>'Initial Info Client Demographic'!E874</f>
        <v>0</v>
      </c>
      <c r="U874" s="34">
        <f>'Initial Info Client Demographic'!F874</f>
        <v>0</v>
      </c>
      <c r="V874" s="35">
        <f>'Initial Info Client Demographic'!G874</f>
        <v>0</v>
      </c>
      <c r="W874" s="33">
        <f>'Initial Info Client Demographic'!H874</f>
        <v>0</v>
      </c>
      <c r="X874" s="34">
        <f>'Initial Info Client Demographic'!I874</f>
        <v>0</v>
      </c>
      <c r="Y874" s="35">
        <f>'Initial Info Client Demographic'!E874</f>
        <v>0</v>
      </c>
      <c r="Z874" s="35">
        <f>'Initial Info Client Demographic'!F874</f>
        <v>0</v>
      </c>
      <c r="AA874" s="35">
        <f>'Initial Info Client Demographic'!G874</f>
        <v>0</v>
      </c>
      <c r="AB874" s="35">
        <f>'Initial Info Client Demographic'!H874</f>
        <v>0</v>
      </c>
      <c r="AC874" s="35">
        <f>'Initial Info Client Demographic'!I874</f>
        <v>0</v>
      </c>
      <c r="AD874" s="35">
        <f>'Initial Info Client Demographic'!J874</f>
        <v>0</v>
      </c>
    </row>
    <row r="875" spans="1:30" ht="49.5" customHeight="1">
      <c r="A875" s="29">
        <f t="shared" si="10"/>
        <v>862</v>
      </c>
      <c r="B875" s="97">
        <f>'Initial Info Client Demographic'!B875</f>
        <v>0</v>
      </c>
      <c r="C875" s="98">
        <f>'Initial Info Client Demographic'!C875</f>
        <v>0</v>
      </c>
      <c r="D875" s="99"/>
      <c r="E875" s="100"/>
      <c r="F875" s="101"/>
      <c r="G875" s="87"/>
      <c r="H875" s="88"/>
      <c r="I875" s="102"/>
      <c r="J875" s="103"/>
      <c r="K875" s="104"/>
      <c r="L875" s="105"/>
      <c r="M875" s="93">
        <f t="shared" si="11"/>
        <v>0</v>
      </c>
      <c r="N875" s="110"/>
      <c r="O875" s="106">
        <f t="shared" si="12"/>
        <v>0</v>
      </c>
      <c r="P875" s="95"/>
      <c r="R875" s="96">
        <f>'Initial Info Client Demographic'!D875</f>
        <v>0</v>
      </c>
      <c r="T875" s="33">
        <f>'Initial Info Client Demographic'!E875</f>
        <v>0</v>
      </c>
      <c r="U875" s="34">
        <f>'Initial Info Client Demographic'!F875</f>
        <v>0</v>
      </c>
      <c r="V875" s="35">
        <f>'Initial Info Client Demographic'!G875</f>
        <v>0</v>
      </c>
      <c r="W875" s="33">
        <f>'Initial Info Client Demographic'!H875</f>
        <v>0</v>
      </c>
      <c r="X875" s="34">
        <f>'Initial Info Client Demographic'!I875</f>
        <v>0</v>
      </c>
      <c r="Y875" s="35">
        <f>'Initial Info Client Demographic'!E875</f>
        <v>0</v>
      </c>
      <c r="Z875" s="35">
        <f>'Initial Info Client Demographic'!F875</f>
        <v>0</v>
      </c>
      <c r="AA875" s="35">
        <f>'Initial Info Client Demographic'!G875</f>
        <v>0</v>
      </c>
      <c r="AB875" s="35">
        <f>'Initial Info Client Demographic'!H875</f>
        <v>0</v>
      </c>
      <c r="AC875" s="35">
        <f>'Initial Info Client Demographic'!I875</f>
        <v>0</v>
      </c>
      <c r="AD875" s="35">
        <f>'Initial Info Client Demographic'!J875</f>
        <v>0</v>
      </c>
    </row>
    <row r="876" spans="1:30" ht="49.5" customHeight="1">
      <c r="A876" s="29">
        <f t="shared" si="10"/>
        <v>863</v>
      </c>
      <c r="B876" s="82">
        <f>'Initial Info Client Demographic'!B876</f>
        <v>0</v>
      </c>
      <c r="C876" s="83">
        <f>'Initial Info Client Demographic'!C876</f>
        <v>0</v>
      </c>
      <c r="D876" s="84"/>
      <c r="E876" s="85"/>
      <c r="F876" s="86"/>
      <c r="G876" s="87"/>
      <c r="H876" s="88"/>
      <c r="I876" s="89"/>
      <c r="J876" s="90"/>
      <c r="K876" s="91"/>
      <c r="L876" s="92"/>
      <c r="M876" s="93">
        <f t="shared" si="11"/>
        <v>0</v>
      </c>
      <c r="N876" s="109"/>
      <c r="O876" s="94">
        <f t="shared" si="12"/>
        <v>0</v>
      </c>
      <c r="P876" s="95"/>
      <c r="R876" s="96">
        <f>'Initial Info Client Demographic'!D876</f>
        <v>0</v>
      </c>
      <c r="T876" s="33">
        <f>'Initial Info Client Demographic'!E876</f>
        <v>0</v>
      </c>
      <c r="U876" s="34">
        <f>'Initial Info Client Demographic'!F876</f>
        <v>0</v>
      </c>
      <c r="V876" s="35">
        <f>'Initial Info Client Demographic'!G876</f>
        <v>0</v>
      </c>
      <c r="W876" s="33">
        <f>'Initial Info Client Demographic'!H876</f>
        <v>0</v>
      </c>
      <c r="X876" s="34">
        <f>'Initial Info Client Demographic'!I876</f>
        <v>0</v>
      </c>
      <c r="Y876" s="35">
        <f>'Initial Info Client Demographic'!E876</f>
        <v>0</v>
      </c>
      <c r="Z876" s="35">
        <f>'Initial Info Client Demographic'!F876</f>
        <v>0</v>
      </c>
      <c r="AA876" s="35">
        <f>'Initial Info Client Demographic'!G876</f>
        <v>0</v>
      </c>
      <c r="AB876" s="35">
        <f>'Initial Info Client Demographic'!H876</f>
        <v>0</v>
      </c>
      <c r="AC876" s="35">
        <f>'Initial Info Client Demographic'!I876</f>
        <v>0</v>
      </c>
      <c r="AD876" s="35">
        <f>'Initial Info Client Demographic'!J876</f>
        <v>0</v>
      </c>
    </row>
    <row r="877" spans="1:30" ht="49.5" customHeight="1">
      <c r="A877" s="29">
        <f t="shared" si="10"/>
        <v>864</v>
      </c>
      <c r="B877" s="97">
        <f>'Initial Info Client Demographic'!B877</f>
        <v>0</v>
      </c>
      <c r="C877" s="98">
        <f>'Initial Info Client Demographic'!C877</f>
        <v>0</v>
      </c>
      <c r="D877" s="99"/>
      <c r="E877" s="100"/>
      <c r="F877" s="101"/>
      <c r="G877" s="87"/>
      <c r="H877" s="88"/>
      <c r="I877" s="102"/>
      <c r="J877" s="103"/>
      <c r="K877" s="104"/>
      <c r="L877" s="105"/>
      <c r="M877" s="93">
        <f t="shared" si="11"/>
        <v>0</v>
      </c>
      <c r="N877" s="110"/>
      <c r="O877" s="106">
        <f t="shared" si="12"/>
        <v>0</v>
      </c>
      <c r="P877" s="95"/>
      <c r="R877" s="96">
        <f>'Initial Info Client Demographic'!D877</f>
        <v>0</v>
      </c>
      <c r="T877" s="33">
        <f>'Initial Info Client Demographic'!E877</f>
        <v>0</v>
      </c>
      <c r="U877" s="34">
        <f>'Initial Info Client Demographic'!F877</f>
        <v>0</v>
      </c>
      <c r="V877" s="35">
        <f>'Initial Info Client Demographic'!G877</f>
        <v>0</v>
      </c>
      <c r="W877" s="33">
        <f>'Initial Info Client Demographic'!H877</f>
        <v>0</v>
      </c>
      <c r="X877" s="34">
        <f>'Initial Info Client Demographic'!I877</f>
        <v>0</v>
      </c>
      <c r="Y877" s="35">
        <f>'Initial Info Client Demographic'!E877</f>
        <v>0</v>
      </c>
      <c r="Z877" s="35">
        <f>'Initial Info Client Demographic'!F877</f>
        <v>0</v>
      </c>
      <c r="AA877" s="35">
        <f>'Initial Info Client Demographic'!G877</f>
        <v>0</v>
      </c>
      <c r="AB877" s="35">
        <f>'Initial Info Client Demographic'!H877</f>
        <v>0</v>
      </c>
      <c r="AC877" s="35">
        <f>'Initial Info Client Demographic'!I877</f>
        <v>0</v>
      </c>
      <c r="AD877" s="35">
        <f>'Initial Info Client Demographic'!J877</f>
        <v>0</v>
      </c>
    </row>
    <row r="878" spans="1:30" ht="49.5" customHeight="1">
      <c r="A878" s="29">
        <f t="shared" si="10"/>
        <v>865</v>
      </c>
      <c r="B878" s="82">
        <f>'Initial Info Client Demographic'!B878</f>
        <v>0</v>
      </c>
      <c r="C878" s="83">
        <f>'Initial Info Client Demographic'!C878</f>
        <v>0</v>
      </c>
      <c r="D878" s="84"/>
      <c r="E878" s="85"/>
      <c r="F878" s="86"/>
      <c r="G878" s="87"/>
      <c r="H878" s="88"/>
      <c r="I878" s="89"/>
      <c r="J878" s="90"/>
      <c r="K878" s="91"/>
      <c r="L878" s="92"/>
      <c r="M878" s="93">
        <f t="shared" si="11"/>
        <v>0</v>
      </c>
      <c r="N878" s="109"/>
      <c r="O878" s="94">
        <f t="shared" si="12"/>
        <v>0</v>
      </c>
      <c r="P878" s="95"/>
      <c r="R878" s="96">
        <f>'Initial Info Client Demographic'!D878</f>
        <v>0</v>
      </c>
      <c r="T878" s="33">
        <f>'Initial Info Client Demographic'!E878</f>
        <v>0</v>
      </c>
      <c r="U878" s="34">
        <f>'Initial Info Client Demographic'!F878</f>
        <v>0</v>
      </c>
      <c r="V878" s="35">
        <f>'Initial Info Client Demographic'!G878</f>
        <v>0</v>
      </c>
      <c r="W878" s="33">
        <f>'Initial Info Client Demographic'!H878</f>
        <v>0</v>
      </c>
      <c r="X878" s="34">
        <f>'Initial Info Client Demographic'!I878</f>
        <v>0</v>
      </c>
      <c r="Y878" s="35">
        <f>'Initial Info Client Demographic'!E878</f>
        <v>0</v>
      </c>
      <c r="Z878" s="35">
        <f>'Initial Info Client Demographic'!F878</f>
        <v>0</v>
      </c>
      <c r="AA878" s="35">
        <f>'Initial Info Client Demographic'!G878</f>
        <v>0</v>
      </c>
      <c r="AB878" s="35">
        <f>'Initial Info Client Demographic'!H878</f>
        <v>0</v>
      </c>
      <c r="AC878" s="35">
        <f>'Initial Info Client Demographic'!I878</f>
        <v>0</v>
      </c>
      <c r="AD878" s="35">
        <f>'Initial Info Client Demographic'!J878</f>
        <v>0</v>
      </c>
    </row>
    <row r="879" spans="1:30" ht="49.5" customHeight="1">
      <c r="A879" s="29">
        <f t="shared" si="10"/>
        <v>866</v>
      </c>
      <c r="B879" s="97">
        <f>'Initial Info Client Demographic'!B879</f>
        <v>0</v>
      </c>
      <c r="C879" s="98">
        <f>'Initial Info Client Demographic'!C879</f>
        <v>0</v>
      </c>
      <c r="D879" s="99"/>
      <c r="E879" s="100"/>
      <c r="F879" s="101"/>
      <c r="G879" s="87"/>
      <c r="H879" s="88"/>
      <c r="I879" s="102"/>
      <c r="J879" s="103"/>
      <c r="K879" s="104"/>
      <c r="L879" s="105"/>
      <c r="M879" s="93">
        <f t="shared" si="11"/>
        <v>0</v>
      </c>
      <c r="N879" s="110"/>
      <c r="O879" s="106">
        <f t="shared" si="12"/>
        <v>0</v>
      </c>
      <c r="P879" s="95"/>
      <c r="R879" s="96">
        <f>'Initial Info Client Demographic'!D879</f>
        <v>0</v>
      </c>
      <c r="T879" s="33">
        <f>'Initial Info Client Demographic'!E879</f>
        <v>0</v>
      </c>
      <c r="U879" s="34">
        <f>'Initial Info Client Demographic'!F879</f>
        <v>0</v>
      </c>
      <c r="V879" s="35">
        <f>'Initial Info Client Demographic'!G879</f>
        <v>0</v>
      </c>
      <c r="W879" s="33">
        <f>'Initial Info Client Demographic'!H879</f>
        <v>0</v>
      </c>
      <c r="X879" s="34">
        <f>'Initial Info Client Demographic'!I879</f>
        <v>0</v>
      </c>
      <c r="Y879" s="35">
        <f>'Initial Info Client Demographic'!E879</f>
        <v>0</v>
      </c>
      <c r="Z879" s="35">
        <f>'Initial Info Client Demographic'!F879</f>
        <v>0</v>
      </c>
      <c r="AA879" s="35">
        <f>'Initial Info Client Demographic'!G879</f>
        <v>0</v>
      </c>
      <c r="AB879" s="35">
        <f>'Initial Info Client Demographic'!H879</f>
        <v>0</v>
      </c>
      <c r="AC879" s="35">
        <f>'Initial Info Client Demographic'!I879</f>
        <v>0</v>
      </c>
      <c r="AD879" s="35">
        <f>'Initial Info Client Demographic'!J879</f>
        <v>0</v>
      </c>
    </row>
    <row r="880" spans="1:30" ht="49.5" customHeight="1">
      <c r="A880" s="29">
        <f t="shared" si="10"/>
        <v>867</v>
      </c>
      <c r="B880" s="82">
        <f>'Initial Info Client Demographic'!B880</f>
        <v>0</v>
      </c>
      <c r="C880" s="83">
        <f>'Initial Info Client Demographic'!C880</f>
        <v>0</v>
      </c>
      <c r="D880" s="84"/>
      <c r="E880" s="85"/>
      <c r="F880" s="86"/>
      <c r="G880" s="87"/>
      <c r="H880" s="88"/>
      <c r="I880" s="89"/>
      <c r="J880" s="90"/>
      <c r="K880" s="91"/>
      <c r="L880" s="92"/>
      <c r="M880" s="93">
        <f t="shared" si="11"/>
        <v>0</v>
      </c>
      <c r="N880" s="109"/>
      <c r="O880" s="94">
        <f t="shared" si="12"/>
        <v>0</v>
      </c>
      <c r="P880" s="95"/>
      <c r="R880" s="96">
        <f>'Initial Info Client Demographic'!D880</f>
        <v>0</v>
      </c>
      <c r="T880" s="33">
        <f>'Initial Info Client Demographic'!E880</f>
        <v>0</v>
      </c>
      <c r="U880" s="34">
        <f>'Initial Info Client Demographic'!F880</f>
        <v>0</v>
      </c>
      <c r="V880" s="35">
        <f>'Initial Info Client Demographic'!G880</f>
        <v>0</v>
      </c>
      <c r="W880" s="33">
        <f>'Initial Info Client Demographic'!H880</f>
        <v>0</v>
      </c>
      <c r="X880" s="34">
        <f>'Initial Info Client Demographic'!I880</f>
        <v>0</v>
      </c>
      <c r="Y880" s="35">
        <f>'Initial Info Client Demographic'!E880</f>
        <v>0</v>
      </c>
      <c r="Z880" s="35">
        <f>'Initial Info Client Demographic'!F880</f>
        <v>0</v>
      </c>
      <c r="AA880" s="35">
        <f>'Initial Info Client Demographic'!G880</f>
        <v>0</v>
      </c>
      <c r="AB880" s="35">
        <f>'Initial Info Client Demographic'!H880</f>
        <v>0</v>
      </c>
      <c r="AC880" s="35">
        <f>'Initial Info Client Demographic'!I880</f>
        <v>0</v>
      </c>
      <c r="AD880" s="35">
        <f>'Initial Info Client Demographic'!J880</f>
        <v>0</v>
      </c>
    </row>
    <row r="881" spans="1:30" ht="49.5" customHeight="1">
      <c r="A881" s="29">
        <f t="shared" si="10"/>
        <v>868</v>
      </c>
      <c r="B881" s="97">
        <f>'Initial Info Client Demographic'!B881</f>
        <v>0</v>
      </c>
      <c r="C881" s="98">
        <f>'Initial Info Client Demographic'!C881</f>
        <v>0</v>
      </c>
      <c r="D881" s="99"/>
      <c r="E881" s="100"/>
      <c r="F881" s="101"/>
      <c r="G881" s="87"/>
      <c r="H881" s="88"/>
      <c r="I881" s="102"/>
      <c r="J881" s="103"/>
      <c r="K881" s="104"/>
      <c r="L881" s="105"/>
      <c r="M881" s="93">
        <f t="shared" si="11"/>
        <v>0</v>
      </c>
      <c r="N881" s="110"/>
      <c r="O881" s="106">
        <f t="shared" si="12"/>
        <v>0</v>
      </c>
      <c r="P881" s="95"/>
      <c r="R881" s="96">
        <f>'Initial Info Client Demographic'!D881</f>
        <v>0</v>
      </c>
      <c r="T881" s="33">
        <f>'Initial Info Client Demographic'!E881</f>
        <v>0</v>
      </c>
      <c r="U881" s="34">
        <f>'Initial Info Client Demographic'!F881</f>
        <v>0</v>
      </c>
      <c r="V881" s="35">
        <f>'Initial Info Client Demographic'!G881</f>
        <v>0</v>
      </c>
      <c r="W881" s="33">
        <f>'Initial Info Client Demographic'!H881</f>
        <v>0</v>
      </c>
      <c r="X881" s="34">
        <f>'Initial Info Client Demographic'!I881</f>
        <v>0</v>
      </c>
      <c r="Y881" s="35">
        <f>'Initial Info Client Demographic'!E881</f>
        <v>0</v>
      </c>
      <c r="Z881" s="35">
        <f>'Initial Info Client Demographic'!F881</f>
        <v>0</v>
      </c>
      <c r="AA881" s="35">
        <f>'Initial Info Client Demographic'!G881</f>
        <v>0</v>
      </c>
      <c r="AB881" s="35">
        <f>'Initial Info Client Demographic'!H881</f>
        <v>0</v>
      </c>
      <c r="AC881" s="35">
        <f>'Initial Info Client Demographic'!I881</f>
        <v>0</v>
      </c>
      <c r="AD881" s="35">
        <f>'Initial Info Client Demographic'!J881</f>
        <v>0</v>
      </c>
    </row>
    <row r="882" spans="1:30" ht="49.5" customHeight="1">
      <c r="A882" s="29">
        <f t="shared" si="10"/>
        <v>869</v>
      </c>
      <c r="B882" s="82">
        <f>'Initial Info Client Demographic'!B882</f>
        <v>0</v>
      </c>
      <c r="C882" s="83">
        <f>'Initial Info Client Demographic'!C882</f>
        <v>0</v>
      </c>
      <c r="D882" s="84"/>
      <c r="E882" s="85"/>
      <c r="F882" s="86"/>
      <c r="G882" s="87"/>
      <c r="H882" s="88"/>
      <c r="I882" s="89"/>
      <c r="J882" s="90"/>
      <c r="K882" s="91"/>
      <c r="L882" s="92"/>
      <c r="M882" s="93">
        <f t="shared" si="11"/>
        <v>0</v>
      </c>
      <c r="N882" s="109"/>
      <c r="O882" s="94">
        <f t="shared" si="12"/>
        <v>0</v>
      </c>
      <c r="P882" s="95"/>
      <c r="R882" s="96">
        <f>'Initial Info Client Demographic'!D882</f>
        <v>0</v>
      </c>
      <c r="T882" s="33">
        <f>'Initial Info Client Demographic'!E882</f>
        <v>0</v>
      </c>
      <c r="U882" s="34">
        <f>'Initial Info Client Demographic'!F882</f>
        <v>0</v>
      </c>
      <c r="V882" s="35">
        <f>'Initial Info Client Demographic'!G882</f>
        <v>0</v>
      </c>
      <c r="W882" s="33">
        <f>'Initial Info Client Demographic'!H882</f>
        <v>0</v>
      </c>
      <c r="X882" s="34">
        <f>'Initial Info Client Demographic'!I882</f>
        <v>0</v>
      </c>
      <c r="Y882" s="35">
        <f>'Initial Info Client Demographic'!E882</f>
        <v>0</v>
      </c>
      <c r="Z882" s="35">
        <f>'Initial Info Client Demographic'!F882</f>
        <v>0</v>
      </c>
      <c r="AA882" s="35">
        <f>'Initial Info Client Demographic'!G882</f>
        <v>0</v>
      </c>
      <c r="AB882" s="35">
        <f>'Initial Info Client Demographic'!H882</f>
        <v>0</v>
      </c>
      <c r="AC882" s="35">
        <f>'Initial Info Client Demographic'!I882</f>
        <v>0</v>
      </c>
      <c r="AD882" s="35">
        <f>'Initial Info Client Demographic'!J882</f>
        <v>0</v>
      </c>
    </row>
    <row r="883" spans="1:30" ht="49.5" customHeight="1">
      <c r="A883" s="29">
        <f t="shared" si="10"/>
        <v>870</v>
      </c>
      <c r="B883" s="97">
        <f>'Initial Info Client Demographic'!B883</f>
        <v>0</v>
      </c>
      <c r="C883" s="98">
        <f>'Initial Info Client Demographic'!C883</f>
        <v>0</v>
      </c>
      <c r="D883" s="99"/>
      <c r="E883" s="100"/>
      <c r="F883" s="101"/>
      <c r="G883" s="87"/>
      <c r="H883" s="88"/>
      <c r="I883" s="102"/>
      <c r="J883" s="103"/>
      <c r="K883" s="104"/>
      <c r="L883" s="105"/>
      <c r="M883" s="93">
        <f t="shared" si="11"/>
        <v>0</v>
      </c>
      <c r="N883" s="110"/>
      <c r="O883" s="106">
        <f t="shared" si="12"/>
        <v>0</v>
      </c>
      <c r="P883" s="95"/>
      <c r="R883" s="96">
        <f>'Initial Info Client Demographic'!D883</f>
        <v>0</v>
      </c>
      <c r="T883" s="33">
        <f>'Initial Info Client Demographic'!E883</f>
        <v>0</v>
      </c>
      <c r="U883" s="34">
        <f>'Initial Info Client Demographic'!F883</f>
        <v>0</v>
      </c>
      <c r="V883" s="35">
        <f>'Initial Info Client Demographic'!G883</f>
        <v>0</v>
      </c>
      <c r="W883" s="33">
        <f>'Initial Info Client Demographic'!H883</f>
        <v>0</v>
      </c>
      <c r="X883" s="34">
        <f>'Initial Info Client Demographic'!I883</f>
        <v>0</v>
      </c>
      <c r="Y883" s="35">
        <f>'Initial Info Client Demographic'!E883</f>
        <v>0</v>
      </c>
      <c r="Z883" s="35">
        <f>'Initial Info Client Demographic'!F883</f>
        <v>0</v>
      </c>
      <c r="AA883" s="35">
        <f>'Initial Info Client Demographic'!G883</f>
        <v>0</v>
      </c>
      <c r="AB883" s="35">
        <f>'Initial Info Client Demographic'!H883</f>
        <v>0</v>
      </c>
      <c r="AC883" s="35">
        <f>'Initial Info Client Demographic'!I883</f>
        <v>0</v>
      </c>
      <c r="AD883" s="35">
        <f>'Initial Info Client Demographic'!J883</f>
        <v>0</v>
      </c>
    </row>
    <row r="884" spans="1:30" ht="49.5" customHeight="1">
      <c r="A884" s="29">
        <f t="shared" si="10"/>
        <v>871</v>
      </c>
      <c r="B884" s="82">
        <f>'Initial Info Client Demographic'!B884</f>
        <v>0</v>
      </c>
      <c r="C884" s="83">
        <f>'Initial Info Client Demographic'!C884</f>
        <v>0</v>
      </c>
      <c r="D884" s="84"/>
      <c r="E884" s="85"/>
      <c r="F884" s="86"/>
      <c r="G884" s="87"/>
      <c r="H884" s="88"/>
      <c r="I884" s="89"/>
      <c r="J884" s="90"/>
      <c r="K884" s="91"/>
      <c r="L884" s="92"/>
      <c r="M884" s="93">
        <f t="shared" si="11"/>
        <v>0</v>
      </c>
      <c r="N884" s="109"/>
      <c r="O884" s="94">
        <f t="shared" si="12"/>
        <v>0</v>
      </c>
      <c r="P884" s="95"/>
      <c r="R884" s="96">
        <f>'Initial Info Client Demographic'!D884</f>
        <v>0</v>
      </c>
      <c r="T884" s="33">
        <f>'Initial Info Client Demographic'!E884</f>
        <v>0</v>
      </c>
      <c r="U884" s="34">
        <f>'Initial Info Client Demographic'!F884</f>
        <v>0</v>
      </c>
      <c r="V884" s="35">
        <f>'Initial Info Client Demographic'!G884</f>
        <v>0</v>
      </c>
      <c r="W884" s="33">
        <f>'Initial Info Client Demographic'!H884</f>
        <v>0</v>
      </c>
      <c r="X884" s="34">
        <f>'Initial Info Client Demographic'!I884</f>
        <v>0</v>
      </c>
      <c r="Y884" s="35">
        <f>'Initial Info Client Demographic'!E884</f>
        <v>0</v>
      </c>
      <c r="Z884" s="35">
        <f>'Initial Info Client Demographic'!F884</f>
        <v>0</v>
      </c>
      <c r="AA884" s="35">
        <f>'Initial Info Client Demographic'!G884</f>
        <v>0</v>
      </c>
      <c r="AB884" s="35">
        <f>'Initial Info Client Demographic'!H884</f>
        <v>0</v>
      </c>
      <c r="AC884" s="35">
        <f>'Initial Info Client Demographic'!I884</f>
        <v>0</v>
      </c>
      <c r="AD884" s="35">
        <f>'Initial Info Client Demographic'!J884</f>
        <v>0</v>
      </c>
    </row>
    <row r="885" spans="1:30" ht="49.5" customHeight="1">
      <c r="A885" s="29">
        <f t="shared" si="10"/>
        <v>872</v>
      </c>
      <c r="B885" s="97">
        <f>'Initial Info Client Demographic'!B885</f>
        <v>0</v>
      </c>
      <c r="C885" s="98">
        <f>'Initial Info Client Demographic'!C885</f>
        <v>0</v>
      </c>
      <c r="D885" s="99"/>
      <c r="E885" s="100"/>
      <c r="F885" s="101"/>
      <c r="G885" s="87"/>
      <c r="H885" s="88"/>
      <c r="I885" s="102"/>
      <c r="J885" s="103"/>
      <c r="K885" s="104"/>
      <c r="L885" s="105"/>
      <c r="M885" s="93">
        <f t="shared" si="11"/>
        <v>0</v>
      </c>
      <c r="N885" s="110"/>
      <c r="O885" s="106">
        <f t="shared" si="12"/>
        <v>0</v>
      </c>
      <c r="P885" s="95"/>
      <c r="R885" s="96">
        <f>'Initial Info Client Demographic'!D885</f>
        <v>0</v>
      </c>
      <c r="T885" s="33">
        <f>'Initial Info Client Demographic'!E885</f>
        <v>0</v>
      </c>
      <c r="U885" s="34">
        <f>'Initial Info Client Demographic'!F885</f>
        <v>0</v>
      </c>
      <c r="V885" s="35">
        <f>'Initial Info Client Demographic'!G885</f>
        <v>0</v>
      </c>
      <c r="W885" s="33">
        <f>'Initial Info Client Demographic'!H885</f>
        <v>0</v>
      </c>
      <c r="X885" s="34">
        <f>'Initial Info Client Demographic'!I885</f>
        <v>0</v>
      </c>
      <c r="Y885" s="35">
        <f>'Initial Info Client Demographic'!E885</f>
        <v>0</v>
      </c>
      <c r="Z885" s="35">
        <f>'Initial Info Client Demographic'!F885</f>
        <v>0</v>
      </c>
      <c r="AA885" s="35">
        <f>'Initial Info Client Demographic'!G885</f>
        <v>0</v>
      </c>
      <c r="AB885" s="35">
        <f>'Initial Info Client Demographic'!H885</f>
        <v>0</v>
      </c>
      <c r="AC885" s="35">
        <f>'Initial Info Client Demographic'!I885</f>
        <v>0</v>
      </c>
      <c r="AD885" s="35">
        <f>'Initial Info Client Demographic'!J885</f>
        <v>0</v>
      </c>
    </row>
    <row r="886" spans="1:30" ht="49.5" customHeight="1">
      <c r="A886" s="29">
        <f t="shared" si="10"/>
        <v>873</v>
      </c>
      <c r="B886" s="82">
        <f>'Initial Info Client Demographic'!B886</f>
        <v>0</v>
      </c>
      <c r="C886" s="83">
        <f>'Initial Info Client Demographic'!C886</f>
        <v>0</v>
      </c>
      <c r="D886" s="84"/>
      <c r="E886" s="85"/>
      <c r="F886" s="86"/>
      <c r="G886" s="87"/>
      <c r="H886" s="88"/>
      <c r="I886" s="89"/>
      <c r="J886" s="90"/>
      <c r="K886" s="91"/>
      <c r="L886" s="92"/>
      <c r="M886" s="93">
        <f t="shared" si="11"/>
        <v>0</v>
      </c>
      <c r="N886" s="109"/>
      <c r="O886" s="94">
        <f t="shared" si="12"/>
        <v>0</v>
      </c>
      <c r="P886" s="95"/>
      <c r="R886" s="96">
        <f>'Initial Info Client Demographic'!D886</f>
        <v>0</v>
      </c>
      <c r="T886" s="33">
        <f>'Initial Info Client Demographic'!E886</f>
        <v>0</v>
      </c>
      <c r="U886" s="34">
        <f>'Initial Info Client Demographic'!F886</f>
        <v>0</v>
      </c>
      <c r="V886" s="35">
        <f>'Initial Info Client Demographic'!G886</f>
        <v>0</v>
      </c>
      <c r="W886" s="33">
        <f>'Initial Info Client Demographic'!H886</f>
        <v>0</v>
      </c>
      <c r="X886" s="34">
        <f>'Initial Info Client Demographic'!I886</f>
        <v>0</v>
      </c>
      <c r="Y886" s="35">
        <f>'Initial Info Client Demographic'!E886</f>
        <v>0</v>
      </c>
      <c r="Z886" s="35">
        <f>'Initial Info Client Demographic'!F886</f>
        <v>0</v>
      </c>
      <c r="AA886" s="35">
        <f>'Initial Info Client Demographic'!G886</f>
        <v>0</v>
      </c>
      <c r="AB886" s="35">
        <f>'Initial Info Client Demographic'!H886</f>
        <v>0</v>
      </c>
      <c r="AC886" s="35">
        <f>'Initial Info Client Demographic'!I886</f>
        <v>0</v>
      </c>
      <c r="AD886" s="35">
        <f>'Initial Info Client Demographic'!J886</f>
        <v>0</v>
      </c>
    </row>
    <row r="887" spans="1:30" ht="49.5" customHeight="1">
      <c r="A887" s="29">
        <f t="shared" si="10"/>
        <v>874</v>
      </c>
      <c r="B887" s="97">
        <f>'Initial Info Client Demographic'!B887</f>
        <v>0</v>
      </c>
      <c r="C887" s="98">
        <f>'Initial Info Client Demographic'!C887</f>
        <v>0</v>
      </c>
      <c r="D887" s="99"/>
      <c r="E887" s="100"/>
      <c r="F887" s="101"/>
      <c r="G887" s="87"/>
      <c r="H887" s="88"/>
      <c r="I887" s="102"/>
      <c r="J887" s="103"/>
      <c r="K887" s="104"/>
      <c r="L887" s="105"/>
      <c r="M887" s="93">
        <f t="shared" si="11"/>
        <v>0</v>
      </c>
      <c r="N887" s="110"/>
      <c r="O887" s="106">
        <f t="shared" si="12"/>
        <v>0</v>
      </c>
      <c r="P887" s="95"/>
      <c r="R887" s="96">
        <f>'Initial Info Client Demographic'!D887</f>
        <v>0</v>
      </c>
      <c r="T887" s="33">
        <f>'Initial Info Client Demographic'!E887</f>
        <v>0</v>
      </c>
      <c r="U887" s="34">
        <f>'Initial Info Client Demographic'!F887</f>
        <v>0</v>
      </c>
      <c r="V887" s="35">
        <f>'Initial Info Client Demographic'!G887</f>
        <v>0</v>
      </c>
      <c r="W887" s="33">
        <f>'Initial Info Client Demographic'!H887</f>
        <v>0</v>
      </c>
      <c r="X887" s="34">
        <f>'Initial Info Client Demographic'!I887</f>
        <v>0</v>
      </c>
      <c r="Y887" s="35">
        <f>'Initial Info Client Demographic'!E887</f>
        <v>0</v>
      </c>
      <c r="Z887" s="35">
        <f>'Initial Info Client Demographic'!F887</f>
        <v>0</v>
      </c>
      <c r="AA887" s="35">
        <f>'Initial Info Client Demographic'!G887</f>
        <v>0</v>
      </c>
      <c r="AB887" s="35">
        <f>'Initial Info Client Demographic'!H887</f>
        <v>0</v>
      </c>
      <c r="AC887" s="35">
        <f>'Initial Info Client Demographic'!I887</f>
        <v>0</v>
      </c>
      <c r="AD887" s="35">
        <f>'Initial Info Client Demographic'!J887</f>
        <v>0</v>
      </c>
    </row>
    <row r="888" spans="1:30" ht="49.5" customHeight="1">
      <c r="A888" s="29">
        <f t="shared" si="10"/>
        <v>875</v>
      </c>
      <c r="B888" s="82">
        <f>'Initial Info Client Demographic'!B888</f>
        <v>0</v>
      </c>
      <c r="C888" s="83">
        <f>'Initial Info Client Demographic'!C888</f>
        <v>0</v>
      </c>
      <c r="D888" s="84"/>
      <c r="E888" s="85"/>
      <c r="F888" s="86"/>
      <c r="G888" s="87"/>
      <c r="H888" s="88"/>
      <c r="I888" s="89"/>
      <c r="J888" s="90"/>
      <c r="K888" s="91"/>
      <c r="L888" s="92"/>
      <c r="M888" s="93">
        <f t="shared" si="11"/>
        <v>0</v>
      </c>
      <c r="N888" s="109"/>
      <c r="O888" s="94">
        <f t="shared" si="12"/>
        <v>0</v>
      </c>
      <c r="P888" s="95"/>
      <c r="R888" s="96">
        <f>'Initial Info Client Demographic'!D888</f>
        <v>0</v>
      </c>
      <c r="T888" s="33">
        <f>'Initial Info Client Demographic'!E888</f>
        <v>0</v>
      </c>
      <c r="U888" s="34">
        <f>'Initial Info Client Demographic'!F888</f>
        <v>0</v>
      </c>
      <c r="V888" s="35">
        <f>'Initial Info Client Demographic'!G888</f>
        <v>0</v>
      </c>
      <c r="W888" s="33">
        <f>'Initial Info Client Demographic'!H888</f>
        <v>0</v>
      </c>
      <c r="X888" s="34">
        <f>'Initial Info Client Demographic'!I888</f>
        <v>0</v>
      </c>
      <c r="Y888" s="35">
        <f>'Initial Info Client Demographic'!E888</f>
        <v>0</v>
      </c>
      <c r="Z888" s="35">
        <f>'Initial Info Client Demographic'!F888</f>
        <v>0</v>
      </c>
      <c r="AA888" s="35">
        <f>'Initial Info Client Demographic'!G888</f>
        <v>0</v>
      </c>
      <c r="AB888" s="35">
        <f>'Initial Info Client Demographic'!H888</f>
        <v>0</v>
      </c>
      <c r="AC888" s="35">
        <f>'Initial Info Client Demographic'!I888</f>
        <v>0</v>
      </c>
      <c r="AD888" s="35">
        <f>'Initial Info Client Demographic'!J888</f>
        <v>0</v>
      </c>
    </row>
    <row r="889" spans="1:30" ht="49.5" customHeight="1">
      <c r="A889" s="29">
        <f t="shared" si="10"/>
        <v>876</v>
      </c>
      <c r="B889" s="97">
        <f>'Initial Info Client Demographic'!B889</f>
        <v>0</v>
      </c>
      <c r="C889" s="98">
        <f>'Initial Info Client Demographic'!C889</f>
        <v>0</v>
      </c>
      <c r="D889" s="99"/>
      <c r="E889" s="100"/>
      <c r="F889" s="101"/>
      <c r="G889" s="87"/>
      <c r="H889" s="88"/>
      <c r="I889" s="102"/>
      <c r="J889" s="103"/>
      <c r="K889" s="104"/>
      <c r="L889" s="105"/>
      <c r="M889" s="93">
        <f t="shared" si="11"/>
        <v>0</v>
      </c>
      <c r="N889" s="110"/>
      <c r="O889" s="106">
        <f t="shared" si="12"/>
        <v>0</v>
      </c>
      <c r="P889" s="95"/>
      <c r="R889" s="96">
        <f>'Initial Info Client Demographic'!D889</f>
        <v>0</v>
      </c>
      <c r="T889" s="33">
        <f>'Initial Info Client Demographic'!E889</f>
        <v>0</v>
      </c>
      <c r="U889" s="34">
        <f>'Initial Info Client Demographic'!F889</f>
        <v>0</v>
      </c>
      <c r="V889" s="35">
        <f>'Initial Info Client Demographic'!G889</f>
        <v>0</v>
      </c>
      <c r="W889" s="33">
        <f>'Initial Info Client Demographic'!H889</f>
        <v>0</v>
      </c>
      <c r="X889" s="34">
        <f>'Initial Info Client Demographic'!I889</f>
        <v>0</v>
      </c>
      <c r="Y889" s="35">
        <f>'Initial Info Client Demographic'!E889</f>
        <v>0</v>
      </c>
      <c r="Z889" s="35">
        <f>'Initial Info Client Demographic'!F889</f>
        <v>0</v>
      </c>
      <c r="AA889" s="35">
        <f>'Initial Info Client Demographic'!G889</f>
        <v>0</v>
      </c>
      <c r="AB889" s="35">
        <f>'Initial Info Client Demographic'!H889</f>
        <v>0</v>
      </c>
      <c r="AC889" s="35">
        <f>'Initial Info Client Demographic'!I889</f>
        <v>0</v>
      </c>
      <c r="AD889" s="35">
        <f>'Initial Info Client Demographic'!J889</f>
        <v>0</v>
      </c>
    </row>
    <row r="890" spans="1:30" ht="49.5" customHeight="1">
      <c r="A890" s="29">
        <f t="shared" si="10"/>
        <v>877</v>
      </c>
      <c r="B890" s="82">
        <f>'Initial Info Client Demographic'!B890</f>
        <v>0</v>
      </c>
      <c r="C890" s="83">
        <f>'Initial Info Client Demographic'!C890</f>
        <v>0</v>
      </c>
      <c r="D890" s="84"/>
      <c r="E890" s="85"/>
      <c r="F890" s="86"/>
      <c r="G890" s="87"/>
      <c r="H890" s="88"/>
      <c r="I890" s="89"/>
      <c r="J890" s="90"/>
      <c r="K890" s="91"/>
      <c r="L890" s="92"/>
      <c r="M890" s="93">
        <f t="shared" si="11"/>
        <v>0</v>
      </c>
      <c r="N890" s="109"/>
      <c r="O890" s="94">
        <f t="shared" si="12"/>
        <v>0</v>
      </c>
      <c r="P890" s="95"/>
      <c r="R890" s="96">
        <f>'Initial Info Client Demographic'!D890</f>
        <v>0</v>
      </c>
      <c r="T890" s="33">
        <f>'Initial Info Client Demographic'!E890</f>
        <v>0</v>
      </c>
      <c r="U890" s="34">
        <f>'Initial Info Client Demographic'!F890</f>
        <v>0</v>
      </c>
      <c r="V890" s="35">
        <f>'Initial Info Client Demographic'!G890</f>
        <v>0</v>
      </c>
      <c r="W890" s="33">
        <f>'Initial Info Client Demographic'!H890</f>
        <v>0</v>
      </c>
      <c r="X890" s="34">
        <f>'Initial Info Client Demographic'!I890</f>
        <v>0</v>
      </c>
      <c r="Y890" s="35">
        <f>'Initial Info Client Demographic'!E890</f>
        <v>0</v>
      </c>
      <c r="Z890" s="35">
        <f>'Initial Info Client Demographic'!F890</f>
        <v>0</v>
      </c>
      <c r="AA890" s="35">
        <f>'Initial Info Client Demographic'!G890</f>
        <v>0</v>
      </c>
      <c r="AB890" s="35">
        <f>'Initial Info Client Demographic'!H890</f>
        <v>0</v>
      </c>
      <c r="AC890" s="35">
        <f>'Initial Info Client Demographic'!I890</f>
        <v>0</v>
      </c>
      <c r="AD890" s="35">
        <f>'Initial Info Client Demographic'!J890</f>
        <v>0</v>
      </c>
    </row>
    <row r="891" spans="1:30" ht="49.5" customHeight="1">
      <c r="A891" s="29">
        <f t="shared" si="10"/>
        <v>878</v>
      </c>
      <c r="B891" s="97">
        <f>'Initial Info Client Demographic'!B891</f>
        <v>0</v>
      </c>
      <c r="C891" s="98">
        <f>'Initial Info Client Demographic'!C891</f>
        <v>0</v>
      </c>
      <c r="D891" s="99"/>
      <c r="E891" s="100"/>
      <c r="F891" s="101"/>
      <c r="G891" s="87"/>
      <c r="H891" s="88"/>
      <c r="I891" s="102"/>
      <c r="J891" s="103"/>
      <c r="K891" s="104"/>
      <c r="L891" s="105"/>
      <c r="M891" s="93">
        <f t="shared" si="11"/>
        <v>0</v>
      </c>
      <c r="N891" s="110"/>
      <c r="O891" s="106">
        <f t="shared" si="12"/>
        <v>0</v>
      </c>
      <c r="P891" s="95"/>
      <c r="R891" s="96">
        <f>'Initial Info Client Demographic'!D891</f>
        <v>0</v>
      </c>
      <c r="T891" s="33">
        <f>'Initial Info Client Demographic'!E891</f>
        <v>0</v>
      </c>
      <c r="U891" s="34">
        <f>'Initial Info Client Demographic'!F891</f>
        <v>0</v>
      </c>
      <c r="V891" s="35">
        <f>'Initial Info Client Demographic'!G891</f>
        <v>0</v>
      </c>
      <c r="W891" s="33">
        <f>'Initial Info Client Demographic'!H891</f>
        <v>0</v>
      </c>
      <c r="X891" s="34">
        <f>'Initial Info Client Demographic'!I891</f>
        <v>0</v>
      </c>
      <c r="Y891" s="35">
        <f>'Initial Info Client Demographic'!E891</f>
        <v>0</v>
      </c>
      <c r="Z891" s="35">
        <f>'Initial Info Client Demographic'!F891</f>
        <v>0</v>
      </c>
      <c r="AA891" s="35">
        <f>'Initial Info Client Demographic'!G891</f>
        <v>0</v>
      </c>
      <c r="AB891" s="35">
        <f>'Initial Info Client Demographic'!H891</f>
        <v>0</v>
      </c>
      <c r="AC891" s="35">
        <f>'Initial Info Client Demographic'!I891</f>
        <v>0</v>
      </c>
      <c r="AD891" s="35">
        <f>'Initial Info Client Demographic'!J891</f>
        <v>0</v>
      </c>
    </row>
    <row r="892" spans="1:30" ht="49.5" customHeight="1">
      <c r="A892" s="29">
        <f t="shared" si="10"/>
        <v>879</v>
      </c>
      <c r="B892" s="82">
        <f>'Initial Info Client Demographic'!B892</f>
        <v>0</v>
      </c>
      <c r="C892" s="83">
        <f>'Initial Info Client Demographic'!C892</f>
        <v>0</v>
      </c>
      <c r="D892" s="84"/>
      <c r="E892" s="85"/>
      <c r="F892" s="86"/>
      <c r="G892" s="87"/>
      <c r="H892" s="88"/>
      <c r="I892" s="89"/>
      <c r="J892" s="90"/>
      <c r="K892" s="91"/>
      <c r="L892" s="92"/>
      <c r="M892" s="93">
        <f t="shared" si="11"/>
        <v>0</v>
      </c>
      <c r="N892" s="109"/>
      <c r="O892" s="94">
        <f t="shared" si="12"/>
        <v>0</v>
      </c>
      <c r="P892" s="95"/>
      <c r="R892" s="96">
        <f>'Initial Info Client Demographic'!D892</f>
        <v>0</v>
      </c>
      <c r="T892" s="33">
        <f>'Initial Info Client Demographic'!E892</f>
        <v>0</v>
      </c>
      <c r="U892" s="34">
        <f>'Initial Info Client Demographic'!F892</f>
        <v>0</v>
      </c>
      <c r="V892" s="35">
        <f>'Initial Info Client Demographic'!G892</f>
        <v>0</v>
      </c>
      <c r="W892" s="33">
        <f>'Initial Info Client Demographic'!H892</f>
        <v>0</v>
      </c>
      <c r="X892" s="34">
        <f>'Initial Info Client Demographic'!I892</f>
        <v>0</v>
      </c>
      <c r="Y892" s="35">
        <f>'Initial Info Client Demographic'!E892</f>
        <v>0</v>
      </c>
      <c r="Z892" s="35">
        <f>'Initial Info Client Demographic'!F892</f>
        <v>0</v>
      </c>
      <c r="AA892" s="35">
        <f>'Initial Info Client Demographic'!G892</f>
        <v>0</v>
      </c>
      <c r="AB892" s="35">
        <f>'Initial Info Client Demographic'!H892</f>
        <v>0</v>
      </c>
      <c r="AC892" s="35">
        <f>'Initial Info Client Demographic'!I892</f>
        <v>0</v>
      </c>
      <c r="AD892" s="35">
        <f>'Initial Info Client Demographic'!J892</f>
        <v>0</v>
      </c>
    </row>
    <row r="893" spans="1:30" ht="49.5" customHeight="1">
      <c r="A893" s="29">
        <f t="shared" si="10"/>
        <v>880</v>
      </c>
      <c r="B893" s="97">
        <f>'Initial Info Client Demographic'!B893</f>
        <v>0</v>
      </c>
      <c r="C893" s="98">
        <f>'Initial Info Client Demographic'!C893</f>
        <v>0</v>
      </c>
      <c r="D893" s="99"/>
      <c r="E893" s="100"/>
      <c r="F893" s="101"/>
      <c r="G893" s="87"/>
      <c r="H893" s="88"/>
      <c r="I893" s="102"/>
      <c r="J893" s="103"/>
      <c r="K893" s="104"/>
      <c r="L893" s="105"/>
      <c r="M893" s="93">
        <f t="shared" si="11"/>
        <v>0</v>
      </c>
      <c r="N893" s="110"/>
      <c r="O893" s="106">
        <f t="shared" si="12"/>
        <v>0</v>
      </c>
      <c r="P893" s="95"/>
      <c r="R893" s="96">
        <f>'Initial Info Client Demographic'!D893</f>
        <v>0</v>
      </c>
      <c r="T893" s="33">
        <f>'Initial Info Client Demographic'!E893</f>
        <v>0</v>
      </c>
      <c r="U893" s="34">
        <f>'Initial Info Client Demographic'!F893</f>
        <v>0</v>
      </c>
      <c r="V893" s="35">
        <f>'Initial Info Client Demographic'!G893</f>
        <v>0</v>
      </c>
      <c r="W893" s="33">
        <f>'Initial Info Client Demographic'!H893</f>
        <v>0</v>
      </c>
      <c r="X893" s="34">
        <f>'Initial Info Client Demographic'!I893</f>
        <v>0</v>
      </c>
      <c r="Y893" s="35">
        <f>'Initial Info Client Demographic'!E893</f>
        <v>0</v>
      </c>
      <c r="Z893" s="35">
        <f>'Initial Info Client Demographic'!F893</f>
        <v>0</v>
      </c>
      <c r="AA893" s="35">
        <f>'Initial Info Client Demographic'!G893</f>
        <v>0</v>
      </c>
      <c r="AB893" s="35">
        <f>'Initial Info Client Demographic'!H893</f>
        <v>0</v>
      </c>
      <c r="AC893" s="35">
        <f>'Initial Info Client Demographic'!I893</f>
        <v>0</v>
      </c>
      <c r="AD893" s="35">
        <f>'Initial Info Client Demographic'!J893</f>
        <v>0</v>
      </c>
    </row>
    <row r="894" spans="1:30" ht="49.5" customHeight="1">
      <c r="A894" s="29">
        <f t="shared" si="10"/>
        <v>881</v>
      </c>
      <c r="B894" s="82">
        <f>'Initial Info Client Demographic'!B894</f>
        <v>0</v>
      </c>
      <c r="C894" s="83">
        <f>'Initial Info Client Demographic'!C894</f>
        <v>0</v>
      </c>
      <c r="D894" s="84"/>
      <c r="E894" s="85"/>
      <c r="F894" s="86"/>
      <c r="G894" s="87"/>
      <c r="H894" s="88"/>
      <c r="I894" s="89"/>
      <c r="J894" s="90"/>
      <c r="K894" s="91"/>
      <c r="L894" s="92"/>
      <c r="M894" s="93">
        <f t="shared" si="11"/>
        <v>0</v>
      </c>
      <c r="N894" s="109"/>
      <c r="O894" s="94">
        <f t="shared" si="12"/>
        <v>0</v>
      </c>
      <c r="P894" s="95"/>
      <c r="R894" s="96">
        <f>'Initial Info Client Demographic'!D894</f>
        <v>0</v>
      </c>
      <c r="T894" s="33">
        <f>'Initial Info Client Demographic'!E894</f>
        <v>0</v>
      </c>
      <c r="U894" s="34">
        <f>'Initial Info Client Demographic'!F894</f>
        <v>0</v>
      </c>
      <c r="V894" s="35">
        <f>'Initial Info Client Demographic'!G894</f>
        <v>0</v>
      </c>
      <c r="W894" s="33">
        <f>'Initial Info Client Demographic'!H894</f>
        <v>0</v>
      </c>
      <c r="X894" s="34">
        <f>'Initial Info Client Demographic'!I894</f>
        <v>0</v>
      </c>
      <c r="Y894" s="35">
        <f>'Initial Info Client Demographic'!E894</f>
        <v>0</v>
      </c>
      <c r="Z894" s="35">
        <f>'Initial Info Client Demographic'!F894</f>
        <v>0</v>
      </c>
      <c r="AA894" s="35">
        <f>'Initial Info Client Demographic'!G894</f>
        <v>0</v>
      </c>
      <c r="AB894" s="35">
        <f>'Initial Info Client Demographic'!H894</f>
        <v>0</v>
      </c>
      <c r="AC894" s="35">
        <f>'Initial Info Client Demographic'!I894</f>
        <v>0</v>
      </c>
      <c r="AD894" s="35">
        <f>'Initial Info Client Demographic'!J894</f>
        <v>0</v>
      </c>
    </row>
    <row r="895" spans="1:30" ht="49.5" customHeight="1">
      <c r="A895" s="29">
        <f t="shared" si="10"/>
        <v>882</v>
      </c>
      <c r="B895" s="97">
        <f>'Initial Info Client Demographic'!B895</f>
        <v>0</v>
      </c>
      <c r="C895" s="98">
        <f>'Initial Info Client Demographic'!C895</f>
        <v>0</v>
      </c>
      <c r="D895" s="99"/>
      <c r="E895" s="100"/>
      <c r="F895" s="101"/>
      <c r="G895" s="87"/>
      <c r="H895" s="88"/>
      <c r="I895" s="102"/>
      <c r="J895" s="103"/>
      <c r="K895" s="104"/>
      <c r="L895" s="105"/>
      <c r="M895" s="93">
        <f t="shared" si="11"/>
        <v>0</v>
      </c>
      <c r="N895" s="110"/>
      <c r="O895" s="106">
        <f t="shared" si="12"/>
        <v>0</v>
      </c>
      <c r="P895" s="95"/>
      <c r="R895" s="96">
        <f>'Initial Info Client Demographic'!D895</f>
        <v>0</v>
      </c>
      <c r="T895" s="33">
        <f>'Initial Info Client Demographic'!E895</f>
        <v>0</v>
      </c>
      <c r="U895" s="34">
        <f>'Initial Info Client Demographic'!F895</f>
        <v>0</v>
      </c>
      <c r="V895" s="35">
        <f>'Initial Info Client Demographic'!G895</f>
        <v>0</v>
      </c>
      <c r="W895" s="33">
        <f>'Initial Info Client Demographic'!H895</f>
        <v>0</v>
      </c>
      <c r="X895" s="34">
        <f>'Initial Info Client Demographic'!I895</f>
        <v>0</v>
      </c>
      <c r="Y895" s="35">
        <f>'Initial Info Client Demographic'!E895</f>
        <v>0</v>
      </c>
      <c r="Z895" s="35">
        <f>'Initial Info Client Demographic'!F895</f>
        <v>0</v>
      </c>
      <c r="AA895" s="35">
        <f>'Initial Info Client Demographic'!G895</f>
        <v>0</v>
      </c>
      <c r="AB895" s="35">
        <f>'Initial Info Client Demographic'!H895</f>
        <v>0</v>
      </c>
      <c r="AC895" s="35">
        <f>'Initial Info Client Demographic'!I895</f>
        <v>0</v>
      </c>
      <c r="AD895" s="35">
        <f>'Initial Info Client Demographic'!J895</f>
        <v>0</v>
      </c>
    </row>
    <row r="896" spans="1:30" ht="49.5" customHeight="1">
      <c r="A896" s="29">
        <f t="shared" si="10"/>
        <v>883</v>
      </c>
      <c r="B896" s="82">
        <f>'Initial Info Client Demographic'!B896</f>
        <v>0</v>
      </c>
      <c r="C896" s="83">
        <f>'Initial Info Client Demographic'!C896</f>
        <v>0</v>
      </c>
      <c r="D896" s="84"/>
      <c r="E896" s="85"/>
      <c r="F896" s="86"/>
      <c r="G896" s="87"/>
      <c r="H896" s="88"/>
      <c r="I896" s="89"/>
      <c r="J896" s="90"/>
      <c r="K896" s="91"/>
      <c r="L896" s="92"/>
      <c r="M896" s="93">
        <f t="shared" si="11"/>
        <v>0</v>
      </c>
      <c r="N896" s="109"/>
      <c r="O896" s="94">
        <f t="shared" si="12"/>
        <v>0</v>
      </c>
      <c r="P896" s="95"/>
      <c r="R896" s="96">
        <f>'Initial Info Client Demographic'!D896</f>
        <v>0</v>
      </c>
      <c r="T896" s="33">
        <f>'Initial Info Client Demographic'!E896</f>
        <v>0</v>
      </c>
      <c r="U896" s="34">
        <f>'Initial Info Client Demographic'!F896</f>
        <v>0</v>
      </c>
      <c r="V896" s="35">
        <f>'Initial Info Client Demographic'!G896</f>
        <v>0</v>
      </c>
      <c r="W896" s="33">
        <f>'Initial Info Client Demographic'!H896</f>
        <v>0</v>
      </c>
      <c r="X896" s="34">
        <f>'Initial Info Client Demographic'!I896</f>
        <v>0</v>
      </c>
      <c r="Y896" s="35">
        <f>'Initial Info Client Demographic'!E896</f>
        <v>0</v>
      </c>
      <c r="Z896" s="35">
        <f>'Initial Info Client Demographic'!F896</f>
        <v>0</v>
      </c>
      <c r="AA896" s="35">
        <f>'Initial Info Client Demographic'!G896</f>
        <v>0</v>
      </c>
      <c r="AB896" s="35">
        <f>'Initial Info Client Demographic'!H896</f>
        <v>0</v>
      </c>
      <c r="AC896" s="35">
        <f>'Initial Info Client Demographic'!I896</f>
        <v>0</v>
      </c>
      <c r="AD896" s="35">
        <f>'Initial Info Client Demographic'!J896</f>
        <v>0</v>
      </c>
    </row>
    <row r="897" spans="1:30" ht="49.5" customHeight="1">
      <c r="A897" s="29">
        <f t="shared" si="10"/>
        <v>884</v>
      </c>
      <c r="B897" s="97">
        <f>'Initial Info Client Demographic'!B897</f>
        <v>0</v>
      </c>
      <c r="C897" s="98">
        <f>'Initial Info Client Demographic'!C897</f>
        <v>0</v>
      </c>
      <c r="D897" s="99"/>
      <c r="E897" s="100"/>
      <c r="F897" s="101"/>
      <c r="G897" s="87"/>
      <c r="H897" s="88"/>
      <c r="I897" s="102"/>
      <c r="J897" s="103"/>
      <c r="K897" s="104"/>
      <c r="L897" s="105"/>
      <c r="M897" s="93">
        <f t="shared" si="11"/>
        <v>0</v>
      </c>
      <c r="N897" s="110"/>
      <c r="O897" s="106">
        <f t="shared" si="12"/>
        <v>0</v>
      </c>
      <c r="P897" s="95"/>
      <c r="R897" s="96">
        <f>'Initial Info Client Demographic'!D897</f>
        <v>0</v>
      </c>
      <c r="T897" s="33">
        <f>'Initial Info Client Demographic'!E897</f>
        <v>0</v>
      </c>
      <c r="U897" s="34">
        <f>'Initial Info Client Demographic'!F897</f>
        <v>0</v>
      </c>
      <c r="V897" s="35">
        <f>'Initial Info Client Demographic'!G897</f>
        <v>0</v>
      </c>
      <c r="W897" s="33">
        <f>'Initial Info Client Demographic'!H897</f>
        <v>0</v>
      </c>
      <c r="X897" s="34">
        <f>'Initial Info Client Demographic'!I897</f>
        <v>0</v>
      </c>
      <c r="Y897" s="35">
        <f>'Initial Info Client Demographic'!E897</f>
        <v>0</v>
      </c>
      <c r="Z897" s="35">
        <f>'Initial Info Client Demographic'!F897</f>
        <v>0</v>
      </c>
      <c r="AA897" s="35">
        <f>'Initial Info Client Demographic'!G897</f>
        <v>0</v>
      </c>
      <c r="AB897" s="35">
        <f>'Initial Info Client Demographic'!H897</f>
        <v>0</v>
      </c>
      <c r="AC897" s="35">
        <f>'Initial Info Client Demographic'!I897</f>
        <v>0</v>
      </c>
      <c r="AD897" s="35">
        <f>'Initial Info Client Demographic'!J897</f>
        <v>0</v>
      </c>
    </row>
    <row r="898" spans="1:30" ht="49.5" customHeight="1">
      <c r="A898" s="29">
        <f t="shared" si="10"/>
        <v>885</v>
      </c>
      <c r="B898" s="82">
        <f>'Initial Info Client Demographic'!B898</f>
        <v>0</v>
      </c>
      <c r="C898" s="83">
        <f>'Initial Info Client Demographic'!C898</f>
        <v>0</v>
      </c>
      <c r="D898" s="84"/>
      <c r="E898" s="85"/>
      <c r="F898" s="86"/>
      <c r="G898" s="87"/>
      <c r="H898" s="88"/>
      <c r="I898" s="89"/>
      <c r="J898" s="90"/>
      <c r="K898" s="91"/>
      <c r="L898" s="92"/>
      <c r="M898" s="93">
        <f t="shared" si="11"/>
        <v>0</v>
      </c>
      <c r="N898" s="109"/>
      <c r="O898" s="94">
        <f t="shared" si="12"/>
        <v>0</v>
      </c>
      <c r="P898" s="95"/>
      <c r="R898" s="96">
        <f>'Initial Info Client Demographic'!D898</f>
        <v>0</v>
      </c>
      <c r="T898" s="33">
        <f>'Initial Info Client Demographic'!E898</f>
        <v>0</v>
      </c>
      <c r="U898" s="34">
        <f>'Initial Info Client Demographic'!F898</f>
        <v>0</v>
      </c>
      <c r="V898" s="35">
        <f>'Initial Info Client Demographic'!G898</f>
        <v>0</v>
      </c>
      <c r="W898" s="33">
        <f>'Initial Info Client Demographic'!H898</f>
        <v>0</v>
      </c>
      <c r="X898" s="34">
        <f>'Initial Info Client Demographic'!I898</f>
        <v>0</v>
      </c>
      <c r="Y898" s="35">
        <f>'Initial Info Client Demographic'!E898</f>
        <v>0</v>
      </c>
      <c r="Z898" s="35">
        <f>'Initial Info Client Demographic'!F898</f>
        <v>0</v>
      </c>
      <c r="AA898" s="35">
        <f>'Initial Info Client Demographic'!G898</f>
        <v>0</v>
      </c>
      <c r="AB898" s="35">
        <f>'Initial Info Client Demographic'!H898</f>
        <v>0</v>
      </c>
      <c r="AC898" s="35">
        <f>'Initial Info Client Demographic'!I898</f>
        <v>0</v>
      </c>
      <c r="AD898" s="35">
        <f>'Initial Info Client Demographic'!J898</f>
        <v>0</v>
      </c>
    </row>
    <row r="899" spans="1:30" ht="49.5" customHeight="1">
      <c r="A899" s="29">
        <f t="shared" si="10"/>
        <v>886</v>
      </c>
      <c r="B899" s="97">
        <f>'Initial Info Client Demographic'!B899</f>
        <v>0</v>
      </c>
      <c r="C899" s="98">
        <f>'Initial Info Client Demographic'!C899</f>
        <v>0</v>
      </c>
      <c r="D899" s="99"/>
      <c r="E899" s="100"/>
      <c r="F899" s="101"/>
      <c r="G899" s="87"/>
      <c r="H899" s="88"/>
      <c r="I899" s="102"/>
      <c r="J899" s="103"/>
      <c r="K899" s="104"/>
      <c r="L899" s="105"/>
      <c r="M899" s="93">
        <f t="shared" si="11"/>
        <v>0</v>
      </c>
      <c r="N899" s="110"/>
      <c r="O899" s="106">
        <f t="shared" si="12"/>
        <v>0</v>
      </c>
      <c r="P899" s="95"/>
      <c r="R899" s="96">
        <f>'Initial Info Client Demographic'!D899</f>
        <v>0</v>
      </c>
      <c r="T899" s="33">
        <f>'Initial Info Client Demographic'!E899</f>
        <v>0</v>
      </c>
      <c r="U899" s="34">
        <f>'Initial Info Client Demographic'!F899</f>
        <v>0</v>
      </c>
      <c r="V899" s="35">
        <f>'Initial Info Client Demographic'!G899</f>
        <v>0</v>
      </c>
      <c r="W899" s="33">
        <f>'Initial Info Client Demographic'!H899</f>
        <v>0</v>
      </c>
      <c r="X899" s="34">
        <f>'Initial Info Client Demographic'!I899</f>
        <v>0</v>
      </c>
      <c r="Y899" s="35">
        <f>'Initial Info Client Demographic'!E899</f>
        <v>0</v>
      </c>
      <c r="Z899" s="35">
        <f>'Initial Info Client Demographic'!F899</f>
        <v>0</v>
      </c>
      <c r="AA899" s="35">
        <f>'Initial Info Client Demographic'!G899</f>
        <v>0</v>
      </c>
      <c r="AB899" s="35">
        <f>'Initial Info Client Demographic'!H899</f>
        <v>0</v>
      </c>
      <c r="AC899" s="35">
        <f>'Initial Info Client Demographic'!I899</f>
        <v>0</v>
      </c>
      <c r="AD899" s="35">
        <f>'Initial Info Client Demographic'!J899</f>
        <v>0</v>
      </c>
    </row>
    <row r="900" spans="1:30" ht="49.5" customHeight="1">
      <c r="A900" s="29">
        <f t="shared" si="10"/>
        <v>887</v>
      </c>
      <c r="B900" s="82">
        <f>'Initial Info Client Demographic'!B900</f>
        <v>0</v>
      </c>
      <c r="C900" s="83">
        <f>'Initial Info Client Demographic'!C900</f>
        <v>0</v>
      </c>
      <c r="D900" s="84"/>
      <c r="E900" s="85"/>
      <c r="F900" s="86"/>
      <c r="G900" s="87"/>
      <c r="H900" s="88"/>
      <c r="I900" s="89"/>
      <c r="J900" s="90"/>
      <c r="K900" s="91"/>
      <c r="L900" s="92"/>
      <c r="M900" s="93">
        <f t="shared" si="11"/>
        <v>0</v>
      </c>
      <c r="N900" s="109"/>
      <c r="O900" s="94">
        <f t="shared" si="12"/>
        <v>0</v>
      </c>
      <c r="P900" s="95"/>
      <c r="R900" s="96">
        <f>'Initial Info Client Demographic'!D900</f>
        <v>0</v>
      </c>
      <c r="T900" s="33">
        <f>'Initial Info Client Demographic'!E900</f>
        <v>0</v>
      </c>
      <c r="U900" s="34">
        <f>'Initial Info Client Demographic'!F900</f>
        <v>0</v>
      </c>
      <c r="V900" s="35">
        <f>'Initial Info Client Demographic'!G900</f>
        <v>0</v>
      </c>
      <c r="W900" s="33">
        <f>'Initial Info Client Demographic'!H900</f>
        <v>0</v>
      </c>
      <c r="X900" s="34">
        <f>'Initial Info Client Demographic'!I900</f>
        <v>0</v>
      </c>
      <c r="Y900" s="35">
        <f>'Initial Info Client Demographic'!E900</f>
        <v>0</v>
      </c>
      <c r="Z900" s="35">
        <f>'Initial Info Client Demographic'!F900</f>
        <v>0</v>
      </c>
      <c r="AA900" s="35">
        <f>'Initial Info Client Demographic'!G900</f>
        <v>0</v>
      </c>
      <c r="AB900" s="35">
        <f>'Initial Info Client Demographic'!H900</f>
        <v>0</v>
      </c>
      <c r="AC900" s="35">
        <f>'Initial Info Client Demographic'!I900</f>
        <v>0</v>
      </c>
      <c r="AD900" s="35">
        <f>'Initial Info Client Demographic'!J900</f>
        <v>0</v>
      </c>
    </row>
    <row r="901" spans="1:30" ht="49.5" customHeight="1">
      <c r="A901" s="29">
        <f t="shared" si="10"/>
        <v>888</v>
      </c>
      <c r="B901" s="97">
        <f>'Initial Info Client Demographic'!B901</f>
        <v>0</v>
      </c>
      <c r="C901" s="98">
        <f>'Initial Info Client Demographic'!C901</f>
        <v>0</v>
      </c>
      <c r="D901" s="99"/>
      <c r="E901" s="100"/>
      <c r="F901" s="101"/>
      <c r="G901" s="87"/>
      <c r="H901" s="88"/>
      <c r="I901" s="102"/>
      <c r="J901" s="103"/>
      <c r="K901" s="104"/>
      <c r="L901" s="105"/>
      <c r="M901" s="93">
        <f t="shared" si="11"/>
        <v>0</v>
      </c>
      <c r="N901" s="110"/>
      <c r="O901" s="106">
        <f t="shared" si="12"/>
        <v>0</v>
      </c>
      <c r="P901" s="95"/>
      <c r="R901" s="96">
        <f>'Initial Info Client Demographic'!D901</f>
        <v>0</v>
      </c>
      <c r="T901" s="33">
        <f>'Initial Info Client Demographic'!E901</f>
        <v>0</v>
      </c>
      <c r="U901" s="34">
        <f>'Initial Info Client Demographic'!F901</f>
        <v>0</v>
      </c>
      <c r="V901" s="35">
        <f>'Initial Info Client Demographic'!G901</f>
        <v>0</v>
      </c>
      <c r="W901" s="33">
        <f>'Initial Info Client Demographic'!H901</f>
        <v>0</v>
      </c>
      <c r="X901" s="34">
        <f>'Initial Info Client Demographic'!I901</f>
        <v>0</v>
      </c>
      <c r="Y901" s="35">
        <f>'Initial Info Client Demographic'!E901</f>
        <v>0</v>
      </c>
      <c r="Z901" s="35">
        <f>'Initial Info Client Demographic'!F901</f>
        <v>0</v>
      </c>
      <c r="AA901" s="35">
        <f>'Initial Info Client Demographic'!G901</f>
        <v>0</v>
      </c>
      <c r="AB901" s="35">
        <f>'Initial Info Client Demographic'!H901</f>
        <v>0</v>
      </c>
      <c r="AC901" s="35">
        <f>'Initial Info Client Demographic'!I901</f>
        <v>0</v>
      </c>
      <c r="AD901" s="35">
        <f>'Initial Info Client Demographic'!J901</f>
        <v>0</v>
      </c>
    </row>
    <row r="902" spans="1:30" ht="49.5" customHeight="1">
      <c r="A902" s="29">
        <f t="shared" si="10"/>
        <v>889</v>
      </c>
      <c r="B902" s="82">
        <f>'Initial Info Client Demographic'!B902</f>
        <v>0</v>
      </c>
      <c r="C902" s="83">
        <f>'Initial Info Client Demographic'!C902</f>
        <v>0</v>
      </c>
      <c r="D902" s="84"/>
      <c r="E902" s="85"/>
      <c r="F902" s="86"/>
      <c r="G902" s="87"/>
      <c r="H902" s="88"/>
      <c r="I902" s="89"/>
      <c r="J902" s="90"/>
      <c r="K902" s="91"/>
      <c r="L902" s="92"/>
      <c r="M902" s="93">
        <f t="shared" si="11"/>
        <v>0</v>
      </c>
      <c r="N902" s="109"/>
      <c r="O902" s="94">
        <f t="shared" si="12"/>
        <v>0</v>
      </c>
      <c r="P902" s="95"/>
      <c r="R902" s="96">
        <f>'Initial Info Client Demographic'!D902</f>
        <v>0</v>
      </c>
      <c r="T902" s="33">
        <f>'Initial Info Client Demographic'!E902</f>
        <v>0</v>
      </c>
      <c r="U902" s="34">
        <f>'Initial Info Client Demographic'!F902</f>
        <v>0</v>
      </c>
      <c r="V902" s="35">
        <f>'Initial Info Client Demographic'!G902</f>
        <v>0</v>
      </c>
      <c r="W902" s="33">
        <f>'Initial Info Client Demographic'!H902</f>
        <v>0</v>
      </c>
      <c r="X902" s="34">
        <f>'Initial Info Client Demographic'!I902</f>
        <v>0</v>
      </c>
      <c r="Y902" s="35">
        <f>'Initial Info Client Demographic'!E902</f>
        <v>0</v>
      </c>
      <c r="Z902" s="35">
        <f>'Initial Info Client Demographic'!F902</f>
        <v>0</v>
      </c>
      <c r="AA902" s="35">
        <f>'Initial Info Client Demographic'!G902</f>
        <v>0</v>
      </c>
      <c r="AB902" s="35">
        <f>'Initial Info Client Demographic'!H902</f>
        <v>0</v>
      </c>
      <c r="AC902" s="35">
        <f>'Initial Info Client Demographic'!I902</f>
        <v>0</v>
      </c>
      <c r="AD902" s="35">
        <f>'Initial Info Client Demographic'!J902</f>
        <v>0</v>
      </c>
    </row>
    <row r="903" spans="1:30" ht="49.5" customHeight="1">
      <c r="A903" s="29">
        <f t="shared" si="10"/>
        <v>890</v>
      </c>
      <c r="B903" s="97">
        <f>'Initial Info Client Demographic'!B903</f>
        <v>0</v>
      </c>
      <c r="C903" s="98">
        <f>'Initial Info Client Demographic'!C903</f>
        <v>0</v>
      </c>
      <c r="D903" s="99"/>
      <c r="E903" s="100"/>
      <c r="F903" s="101"/>
      <c r="G903" s="87"/>
      <c r="H903" s="88"/>
      <c r="I903" s="102"/>
      <c r="J903" s="103"/>
      <c r="K903" s="104"/>
      <c r="L903" s="105"/>
      <c r="M903" s="93">
        <f t="shared" si="11"/>
        <v>0</v>
      </c>
      <c r="N903" s="110"/>
      <c r="O903" s="106">
        <f t="shared" si="12"/>
        <v>0</v>
      </c>
      <c r="P903" s="95"/>
      <c r="R903" s="96">
        <f>'Initial Info Client Demographic'!D903</f>
        <v>0</v>
      </c>
      <c r="T903" s="33">
        <f>'Initial Info Client Demographic'!E903</f>
        <v>0</v>
      </c>
      <c r="U903" s="34">
        <f>'Initial Info Client Demographic'!F903</f>
        <v>0</v>
      </c>
      <c r="V903" s="35">
        <f>'Initial Info Client Demographic'!G903</f>
        <v>0</v>
      </c>
      <c r="W903" s="33">
        <f>'Initial Info Client Demographic'!H903</f>
        <v>0</v>
      </c>
      <c r="X903" s="34">
        <f>'Initial Info Client Demographic'!I903</f>
        <v>0</v>
      </c>
      <c r="Y903" s="35">
        <f>'Initial Info Client Demographic'!E903</f>
        <v>0</v>
      </c>
      <c r="Z903" s="35">
        <f>'Initial Info Client Demographic'!F903</f>
        <v>0</v>
      </c>
      <c r="AA903" s="35">
        <f>'Initial Info Client Demographic'!G903</f>
        <v>0</v>
      </c>
      <c r="AB903" s="35">
        <f>'Initial Info Client Demographic'!H903</f>
        <v>0</v>
      </c>
      <c r="AC903" s="35">
        <f>'Initial Info Client Demographic'!I903</f>
        <v>0</v>
      </c>
      <c r="AD903" s="35">
        <f>'Initial Info Client Demographic'!J903</f>
        <v>0</v>
      </c>
    </row>
    <row r="904" spans="1:30" ht="49.5" customHeight="1">
      <c r="A904" s="29">
        <f t="shared" si="10"/>
        <v>891</v>
      </c>
      <c r="B904" s="82">
        <f>'Initial Info Client Demographic'!B904</f>
        <v>0</v>
      </c>
      <c r="C904" s="83">
        <f>'Initial Info Client Demographic'!C904</f>
        <v>0</v>
      </c>
      <c r="D904" s="84"/>
      <c r="E904" s="85"/>
      <c r="F904" s="86"/>
      <c r="G904" s="87"/>
      <c r="H904" s="88"/>
      <c r="I904" s="89"/>
      <c r="J904" s="90"/>
      <c r="K904" s="91"/>
      <c r="L904" s="92"/>
      <c r="M904" s="93">
        <f t="shared" si="11"/>
        <v>0</v>
      </c>
      <c r="N904" s="109"/>
      <c r="O904" s="94">
        <f t="shared" si="12"/>
        <v>0</v>
      </c>
      <c r="P904" s="95"/>
      <c r="R904" s="96">
        <f>'Initial Info Client Demographic'!D904</f>
        <v>0</v>
      </c>
      <c r="T904" s="33">
        <f>'Initial Info Client Demographic'!E904</f>
        <v>0</v>
      </c>
      <c r="U904" s="34">
        <f>'Initial Info Client Demographic'!F904</f>
        <v>0</v>
      </c>
      <c r="V904" s="35">
        <f>'Initial Info Client Demographic'!G904</f>
        <v>0</v>
      </c>
      <c r="W904" s="33">
        <f>'Initial Info Client Demographic'!H904</f>
        <v>0</v>
      </c>
      <c r="X904" s="34">
        <f>'Initial Info Client Demographic'!I904</f>
        <v>0</v>
      </c>
      <c r="Y904" s="35">
        <f>'Initial Info Client Demographic'!E904</f>
        <v>0</v>
      </c>
      <c r="Z904" s="35">
        <f>'Initial Info Client Demographic'!F904</f>
        <v>0</v>
      </c>
      <c r="AA904" s="35">
        <f>'Initial Info Client Demographic'!G904</f>
        <v>0</v>
      </c>
      <c r="AB904" s="35">
        <f>'Initial Info Client Demographic'!H904</f>
        <v>0</v>
      </c>
      <c r="AC904" s="35">
        <f>'Initial Info Client Demographic'!I904</f>
        <v>0</v>
      </c>
      <c r="AD904" s="35">
        <f>'Initial Info Client Demographic'!J904</f>
        <v>0</v>
      </c>
    </row>
    <row r="905" spans="1:30" ht="49.5" customHeight="1">
      <c r="A905" s="29">
        <f t="shared" si="10"/>
        <v>892</v>
      </c>
      <c r="B905" s="97">
        <f>'Initial Info Client Demographic'!B905</f>
        <v>0</v>
      </c>
      <c r="C905" s="98">
        <f>'Initial Info Client Demographic'!C905</f>
        <v>0</v>
      </c>
      <c r="D905" s="99"/>
      <c r="E905" s="100"/>
      <c r="F905" s="101"/>
      <c r="G905" s="87"/>
      <c r="H905" s="88"/>
      <c r="I905" s="102"/>
      <c r="J905" s="103"/>
      <c r="K905" s="104"/>
      <c r="L905" s="105"/>
      <c r="M905" s="93">
        <f t="shared" si="11"/>
        <v>0</v>
      </c>
      <c r="N905" s="110"/>
      <c r="O905" s="106">
        <f t="shared" si="12"/>
        <v>0</v>
      </c>
      <c r="P905" s="95"/>
      <c r="R905" s="96">
        <f>'Initial Info Client Demographic'!D905</f>
        <v>0</v>
      </c>
      <c r="T905" s="33">
        <f>'Initial Info Client Demographic'!E905</f>
        <v>0</v>
      </c>
      <c r="U905" s="34">
        <f>'Initial Info Client Demographic'!F905</f>
        <v>0</v>
      </c>
      <c r="V905" s="35">
        <f>'Initial Info Client Demographic'!G905</f>
        <v>0</v>
      </c>
      <c r="W905" s="33">
        <f>'Initial Info Client Demographic'!H905</f>
        <v>0</v>
      </c>
      <c r="X905" s="34">
        <f>'Initial Info Client Demographic'!I905</f>
        <v>0</v>
      </c>
      <c r="Y905" s="35">
        <f>'Initial Info Client Demographic'!E905</f>
        <v>0</v>
      </c>
      <c r="Z905" s="35">
        <f>'Initial Info Client Demographic'!F905</f>
        <v>0</v>
      </c>
      <c r="AA905" s="35">
        <f>'Initial Info Client Demographic'!G905</f>
        <v>0</v>
      </c>
      <c r="AB905" s="35">
        <f>'Initial Info Client Demographic'!H905</f>
        <v>0</v>
      </c>
      <c r="AC905" s="35">
        <f>'Initial Info Client Demographic'!I905</f>
        <v>0</v>
      </c>
      <c r="AD905" s="35">
        <f>'Initial Info Client Demographic'!J905</f>
        <v>0</v>
      </c>
    </row>
    <row r="906" spans="1:30" ht="49.5" customHeight="1">
      <c r="A906" s="29">
        <f t="shared" si="10"/>
        <v>893</v>
      </c>
      <c r="B906" s="82">
        <f>'Initial Info Client Demographic'!B906</f>
        <v>0</v>
      </c>
      <c r="C906" s="83">
        <f>'Initial Info Client Demographic'!C906</f>
        <v>0</v>
      </c>
      <c r="D906" s="84"/>
      <c r="E906" s="85"/>
      <c r="F906" s="86"/>
      <c r="G906" s="87"/>
      <c r="H906" s="88"/>
      <c r="I906" s="89"/>
      <c r="J906" s="90"/>
      <c r="K906" s="91"/>
      <c r="L906" s="92"/>
      <c r="M906" s="93">
        <f t="shared" si="11"/>
        <v>0</v>
      </c>
      <c r="N906" s="109"/>
      <c r="O906" s="94">
        <f t="shared" si="12"/>
        <v>0</v>
      </c>
      <c r="P906" s="95"/>
      <c r="R906" s="96">
        <f>'Initial Info Client Demographic'!D906</f>
        <v>0</v>
      </c>
      <c r="T906" s="33">
        <f>'Initial Info Client Demographic'!E906</f>
        <v>0</v>
      </c>
      <c r="U906" s="34">
        <f>'Initial Info Client Demographic'!F906</f>
        <v>0</v>
      </c>
      <c r="V906" s="35">
        <f>'Initial Info Client Demographic'!G906</f>
        <v>0</v>
      </c>
      <c r="W906" s="33">
        <f>'Initial Info Client Demographic'!H906</f>
        <v>0</v>
      </c>
      <c r="X906" s="34">
        <f>'Initial Info Client Demographic'!I906</f>
        <v>0</v>
      </c>
      <c r="Y906" s="35">
        <f>'Initial Info Client Demographic'!E906</f>
        <v>0</v>
      </c>
      <c r="Z906" s="35">
        <f>'Initial Info Client Demographic'!F906</f>
        <v>0</v>
      </c>
      <c r="AA906" s="35">
        <f>'Initial Info Client Demographic'!G906</f>
        <v>0</v>
      </c>
      <c r="AB906" s="35">
        <f>'Initial Info Client Demographic'!H906</f>
        <v>0</v>
      </c>
      <c r="AC906" s="35">
        <f>'Initial Info Client Demographic'!I906</f>
        <v>0</v>
      </c>
      <c r="AD906" s="35">
        <f>'Initial Info Client Demographic'!J906</f>
        <v>0</v>
      </c>
    </row>
    <row r="907" spans="1:30" ht="49.5" customHeight="1">
      <c r="A907" s="29">
        <f t="shared" si="10"/>
        <v>894</v>
      </c>
      <c r="B907" s="97">
        <f>'Initial Info Client Demographic'!B907</f>
        <v>0</v>
      </c>
      <c r="C907" s="98">
        <f>'Initial Info Client Demographic'!C907</f>
        <v>0</v>
      </c>
      <c r="D907" s="99"/>
      <c r="E907" s="100"/>
      <c r="F907" s="101"/>
      <c r="G907" s="87"/>
      <c r="H907" s="88"/>
      <c r="I907" s="102"/>
      <c r="J907" s="103"/>
      <c r="K907" s="104"/>
      <c r="L907" s="105"/>
      <c r="M907" s="93">
        <f t="shared" si="11"/>
        <v>0</v>
      </c>
      <c r="N907" s="110"/>
      <c r="O907" s="106">
        <f t="shared" si="12"/>
        <v>0</v>
      </c>
      <c r="P907" s="95"/>
      <c r="R907" s="96">
        <f>'Initial Info Client Demographic'!D907</f>
        <v>0</v>
      </c>
      <c r="T907" s="33">
        <f>'Initial Info Client Demographic'!E907</f>
        <v>0</v>
      </c>
      <c r="U907" s="34">
        <f>'Initial Info Client Demographic'!F907</f>
        <v>0</v>
      </c>
      <c r="V907" s="35">
        <f>'Initial Info Client Demographic'!G907</f>
        <v>0</v>
      </c>
      <c r="W907" s="33">
        <f>'Initial Info Client Demographic'!H907</f>
        <v>0</v>
      </c>
      <c r="X907" s="34">
        <f>'Initial Info Client Demographic'!I907</f>
        <v>0</v>
      </c>
      <c r="Y907" s="35">
        <f>'Initial Info Client Demographic'!E907</f>
        <v>0</v>
      </c>
      <c r="Z907" s="35">
        <f>'Initial Info Client Demographic'!F907</f>
        <v>0</v>
      </c>
      <c r="AA907" s="35">
        <f>'Initial Info Client Demographic'!G907</f>
        <v>0</v>
      </c>
      <c r="AB907" s="35">
        <f>'Initial Info Client Demographic'!H907</f>
        <v>0</v>
      </c>
      <c r="AC907" s="35">
        <f>'Initial Info Client Demographic'!I907</f>
        <v>0</v>
      </c>
      <c r="AD907" s="35">
        <f>'Initial Info Client Demographic'!J907</f>
        <v>0</v>
      </c>
    </row>
    <row r="908" spans="1:30" ht="49.5" customHeight="1">
      <c r="A908" s="29">
        <f t="shared" si="10"/>
        <v>895</v>
      </c>
      <c r="B908" s="82">
        <f>'Initial Info Client Demographic'!B908</f>
        <v>0</v>
      </c>
      <c r="C908" s="83">
        <f>'Initial Info Client Demographic'!C908</f>
        <v>0</v>
      </c>
      <c r="D908" s="84"/>
      <c r="E908" s="85"/>
      <c r="F908" s="86"/>
      <c r="G908" s="87"/>
      <c r="H908" s="88"/>
      <c r="I908" s="89"/>
      <c r="J908" s="90"/>
      <c r="K908" s="91"/>
      <c r="L908" s="92"/>
      <c r="M908" s="93">
        <f t="shared" si="11"/>
        <v>0</v>
      </c>
      <c r="N908" s="109"/>
      <c r="O908" s="94">
        <f t="shared" si="12"/>
        <v>0</v>
      </c>
      <c r="P908" s="95"/>
      <c r="R908" s="96">
        <f>'Initial Info Client Demographic'!D908</f>
        <v>0</v>
      </c>
      <c r="T908" s="33">
        <f>'Initial Info Client Demographic'!E908</f>
        <v>0</v>
      </c>
      <c r="U908" s="34">
        <f>'Initial Info Client Demographic'!F908</f>
        <v>0</v>
      </c>
      <c r="V908" s="35">
        <f>'Initial Info Client Demographic'!G908</f>
        <v>0</v>
      </c>
      <c r="W908" s="33">
        <f>'Initial Info Client Demographic'!H908</f>
        <v>0</v>
      </c>
      <c r="X908" s="34">
        <f>'Initial Info Client Demographic'!I908</f>
        <v>0</v>
      </c>
      <c r="Y908" s="35">
        <f>'Initial Info Client Demographic'!E908</f>
        <v>0</v>
      </c>
      <c r="Z908" s="35">
        <f>'Initial Info Client Demographic'!F908</f>
        <v>0</v>
      </c>
      <c r="AA908" s="35">
        <f>'Initial Info Client Demographic'!G908</f>
        <v>0</v>
      </c>
      <c r="AB908" s="35">
        <f>'Initial Info Client Demographic'!H908</f>
        <v>0</v>
      </c>
      <c r="AC908" s="35">
        <f>'Initial Info Client Demographic'!I908</f>
        <v>0</v>
      </c>
      <c r="AD908" s="35">
        <f>'Initial Info Client Demographic'!J908</f>
        <v>0</v>
      </c>
    </row>
    <row r="909" spans="1:30" ht="49.5" customHeight="1">
      <c r="A909" s="29">
        <f t="shared" si="10"/>
        <v>896</v>
      </c>
      <c r="B909" s="97">
        <f>'Initial Info Client Demographic'!B909</f>
        <v>0</v>
      </c>
      <c r="C909" s="98">
        <f>'Initial Info Client Demographic'!C909</f>
        <v>0</v>
      </c>
      <c r="D909" s="99"/>
      <c r="E909" s="100"/>
      <c r="F909" s="101"/>
      <c r="G909" s="87"/>
      <c r="H909" s="88"/>
      <c r="I909" s="102"/>
      <c r="J909" s="103"/>
      <c r="K909" s="104"/>
      <c r="L909" s="105"/>
      <c r="M909" s="93">
        <f t="shared" si="11"/>
        <v>0</v>
      </c>
      <c r="N909" s="110"/>
      <c r="O909" s="106">
        <f t="shared" si="12"/>
        <v>0</v>
      </c>
      <c r="P909" s="95"/>
      <c r="R909" s="96">
        <f>'Initial Info Client Demographic'!D909</f>
        <v>0</v>
      </c>
      <c r="T909" s="33">
        <f>'Initial Info Client Demographic'!E909</f>
        <v>0</v>
      </c>
      <c r="U909" s="34">
        <f>'Initial Info Client Demographic'!F909</f>
        <v>0</v>
      </c>
      <c r="V909" s="35">
        <f>'Initial Info Client Demographic'!G909</f>
        <v>0</v>
      </c>
      <c r="W909" s="33">
        <f>'Initial Info Client Demographic'!H909</f>
        <v>0</v>
      </c>
      <c r="X909" s="34">
        <f>'Initial Info Client Demographic'!I909</f>
        <v>0</v>
      </c>
      <c r="Y909" s="35">
        <f>'Initial Info Client Demographic'!E909</f>
        <v>0</v>
      </c>
      <c r="Z909" s="35">
        <f>'Initial Info Client Demographic'!F909</f>
        <v>0</v>
      </c>
      <c r="AA909" s="35">
        <f>'Initial Info Client Demographic'!G909</f>
        <v>0</v>
      </c>
      <c r="AB909" s="35">
        <f>'Initial Info Client Demographic'!H909</f>
        <v>0</v>
      </c>
      <c r="AC909" s="35">
        <f>'Initial Info Client Demographic'!I909</f>
        <v>0</v>
      </c>
      <c r="AD909" s="35">
        <f>'Initial Info Client Demographic'!J909</f>
        <v>0</v>
      </c>
    </row>
    <row r="910" spans="1:30" ht="49.5" customHeight="1">
      <c r="A910" s="29">
        <f t="shared" si="10"/>
        <v>897</v>
      </c>
      <c r="B910" s="82">
        <f>'Initial Info Client Demographic'!B910</f>
        <v>0</v>
      </c>
      <c r="C910" s="83">
        <f>'Initial Info Client Demographic'!C910</f>
        <v>0</v>
      </c>
      <c r="D910" s="84"/>
      <c r="E910" s="85"/>
      <c r="F910" s="86"/>
      <c r="G910" s="87"/>
      <c r="H910" s="88"/>
      <c r="I910" s="89"/>
      <c r="J910" s="90"/>
      <c r="K910" s="91"/>
      <c r="L910" s="92"/>
      <c r="M910" s="93">
        <f t="shared" si="11"/>
        <v>0</v>
      </c>
      <c r="N910" s="109"/>
      <c r="O910" s="94">
        <f t="shared" si="12"/>
        <v>0</v>
      </c>
      <c r="P910" s="95"/>
      <c r="R910" s="96">
        <f>'Initial Info Client Demographic'!D910</f>
        <v>0</v>
      </c>
      <c r="T910" s="33">
        <f>'Initial Info Client Demographic'!E910</f>
        <v>0</v>
      </c>
      <c r="U910" s="34">
        <f>'Initial Info Client Demographic'!F910</f>
        <v>0</v>
      </c>
      <c r="V910" s="35">
        <f>'Initial Info Client Demographic'!G910</f>
        <v>0</v>
      </c>
      <c r="W910" s="33">
        <f>'Initial Info Client Demographic'!H910</f>
        <v>0</v>
      </c>
      <c r="X910" s="34">
        <f>'Initial Info Client Demographic'!I910</f>
        <v>0</v>
      </c>
      <c r="Y910" s="35">
        <f>'Initial Info Client Demographic'!E910</f>
        <v>0</v>
      </c>
      <c r="Z910" s="35">
        <f>'Initial Info Client Demographic'!F910</f>
        <v>0</v>
      </c>
      <c r="AA910" s="35">
        <f>'Initial Info Client Demographic'!G910</f>
        <v>0</v>
      </c>
      <c r="AB910" s="35">
        <f>'Initial Info Client Demographic'!H910</f>
        <v>0</v>
      </c>
      <c r="AC910" s="35">
        <f>'Initial Info Client Demographic'!I910</f>
        <v>0</v>
      </c>
      <c r="AD910" s="35">
        <f>'Initial Info Client Demographic'!J910</f>
        <v>0</v>
      </c>
    </row>
    <row r="911" spans="1:30" ht="49.5" customHeight="1">
      <c r="A911" s="29">
        <f t="shared" si="10"/>
        <v>898</v>
      </c>
      <c r="B911" s="97">
        <f>'Initial Info Client Demographic'!B911</f>
        <v>0</v>
      </c>
      <c r="C911" s="98">
        <f>'Initial Info Client Demographic'!C911</f>
        <v>0</v>
      </c>
      <c r="D911" s="99"/>
      <c r="E911" s="100"/>
      <c r="F911" s="101"/>
      <c r="G911" s="87"/>
      <c r="H911" s="88"/>
      <c r="I911" s="102"/>
      <c r="J911" s="103"/>
      <c r="K911" s="104"/>
      <c r="L911" s="105"/>
      <c r="M911" s="93">
        <f t="shared" si="11"/>
        <v>0</v>
      </c>
      <c r="N911" s="110"/>
      <c r="O911" s="106">
        <f t="shared" si="12"/>
        <v>0</v>
      </c>
      <c r="P911" s="95"/>
      <c r="R911" s="96">
        <f>'Initial Info Client Demographic'!D911</f>
        <v>0</v>
      </c>
      <c r="T911" s="33">
        <f>'Initial Info Client Demographic'!E911</f>
        <v>0</v>
      </c>
      <c r="U911" s="34">
        <f>'Initial Info Client Demographic'!F911</f>
        <v>0</v>
      </c>
      <c r="V911" s="35">
        <f>'Initial Info Client Demographic'!G911</f>
        <v>0</v>
      </c>
      <c r="W911" s="33">
        <f>'Initial Info Client Demographic'!H911</f>
        <v>0</v>
      </c>
      <c r="X911" s="34">
        <f>'Initial Info Client Demographic'!I911</f>
        <v>0</v>
      </c>
      <c r="Y911" s="35">
        <f>'Initial Info Client Demographic'!E911</f>
        <v>0</v>
      </c>
      <c r="Z911" s="35">
        <f>'Initial Info Client Demographic'!F911</f>
        <v>0</v>
      </c>
      <c r="AA911" s="35">
        <f>'Initial Info Client Demographic'!G911</f>
        <v>0</v>
      </c>
      <c r="AB911" s="35">
        <f>'Initial Info Client Demographic'!H911</f>
        <v>0</v>
      </c>
      <c r="AC911" s="35">
        <f>'Initial Info Client Demographic'!I911</f>
        <v>0</v>
      </c>
      <c r="AD911" s="35">
        <f>'Initial Info Client Demographic'!J911</f>
        <v>0</v>
      </c>
    </row>
    <row r="912" spans="1:30" ht="49.5" customHeight="1">
      <c r="A912" s="29">
        <f t="shared" si="10"/>
        <v>899</v>
      </c>
      <c r="B912" s="82">
        <f>'Initial Info Client Demographic'!B912</f>
        <v>0</v>
      </c>
      <c r="C912" s="83">
        <f>'Initial Info Client Demographic'!C912</f>
        <v>0</v>
      </c>
      <c r="D912" s="84"/>
      <c r="E912" s="85"/>
      <c r="F912" s="86"/>
      <c r="G912" s="87"/>
      <c r="H912" s="88"/>
      <c r="I912" s="89"/>
      <c r="J912" s="90"/>
      <c r="K912" s="91"/>
      <c r="L912" s="92"/>
      <c r="M912" s="93">
        <f t="shared" si="11"/>
        <v>0</v>
      </c>
      <c r="N912" s="109"/>
      <c r="O912" s="94">
        <f t="shared" si="12"/>
        <v>0</v>
      </c>
      <c r="P912" s="95"/>
      <c r="R912" s="96">
        <f>'Initial Info Client Demographic'!D912</f>
        <v>0</v>
      </c>
      <c r="T912" s="33">
        <f>'Initial Info Client Demographic'!E912</f>
        <v>0</v>
      </c>
      <c r="U912" s="34">
        <f>'Initial Info Client Demographic'!F912</f>
        <v>0</v>
      </c>
      <c r="V912" s="35">
        <f>'Initial Info Client Demographic'!G912</f>
        <v>0</v>
      </c>
      <c r="W912" s="33">
        <f>'Initial Info Client Demographic'!H912</f>
        <v>0</v>
      </c>
      <c r="X912" s="34">
        <f>'Initial Info Client Demographic'!I912</f>
        <v>0</v>
      </c>
      <c r="Y912" s="35">
        <f>'Initial Info Client Demographic'!E912</f>
        <v>0</v>
      </c>
      <c r="Z912" s="35">
        <f>'Initial Info Client Demographic'!F912</f>
        <v>0</v>
      </c>
      <c r="AA912" s="35">
        <f>'Initial Info Client Demographic'!G912</f>
        <v>0</v>
      </c>
      <c r="AB912" s="35">
        <f>'Initial Info Client Demographic'!H912</f>
        <v>0</v>
      </c>
      <c r="AC912" s="35">
        <f>'Initial Info Client Demographic'!I912</f>
        <v>0</v>
      </c>
      <c r="AD912" s="35">
        <f>'Initial Info Client Demographic'!J912</f>
        <v>0</v>
      </c>
    </row>
    <row r="913" spans="1:30" ht="49.5" customHeight="1">
      <c r="A913" s="29">
        <f t="shared" si="10"/>
        <v>900</v>
      </c>
      <c r="B913" s="97">
        <f>'Initial Info Client Demographic'!B913</f>
        <v>0</v>
      </c>
      <c r="C913" s="98">
        <f>'Initial Info Client Demographic'!C913</f>
        <v>0</v>
      </c>
      <c r="D913" s="99"/>
      <c r="E913" s="100"/>
      <c r="F913" s="101"/>
      <c r="G913" s="87"/>
      <c r="H913" s="88"/>
      <c r="I913" s="102"/>
      <c r="J913" s="103"/>
      <c r="K913" s="104"/>
      <c r="L913" s="105"/>
      <c r="M913" s="93">
        <f t="shared" si="11"/>
        <v>0</v>
      </c>
      <c r="N913" s="110"/>
      <c r="O913" s="106">
        <f t="shared" si="12"/>
        <v>0</v>
      </c>
      <c r="P913" s="95"/>
      <c r="R913" s="96">
        <f>'Initial Info Client Demographic'!D913</f>
        <v>0</v>
      </c>
      <c r="T913" s="33">
        <f>'Initial Info Client Demographic'!E913</f>
        <v>0</v>
      </c>
      <c r="U913" s="34">
        <f>'Initial Info Client Demographic'!F913</f>
        <v>0</v>
      </c>
      <c r="V913" s="35">
        <f>'Initial Info Client Demographic'!G913</f>
        <v>0</v>
      </c>
      <c r="W913" s="33">
        <f>'Initial Info Client Demographic'!H913</f>
        <v>0</v>
      </c>
      <c r="X913" s="34">
        <f>'Initial Info Client Demographic'!I913</f>
        <v>0</v>
      </c>
      <c r="Y913" s="35">
        <f>'Initial Info Client Demographic'!E913</f>
        <v>0</v>
      </c>
      <c r="Z913" s="35">
        <f>'Initial Info Client Demographic'!F913</f>
        <v>0</v>
      </c>
      <c r="AA913" s="35">
        <f>'Initial Info Client Demographic'!G913</f>
        <v>0</v>
      </c>
      <c r="AB913" s="35">
        <f>'Initial Info Client Demographic'!H913</f>
        <v>0</v>
      </c>
      <c r="AC913" s="35">
        <f>'Initial Info Client Demographic'!I913</f>
        <v>0</v>
      </c>
      <c r="AD913" s="35">
        <f>'Initial Info Client Demographic'!J913</f>
        <v>0</v>
      </c>
    </row>
    <row r="914" spans="1:30" ht="49.5" customHeight="1">
      <c r="A914" s="29">
        <f t="shared" si="10"/>
        <v>901</v>
      </c>
      <c r="B914" s="82">
        <f>'Initial Info Client Demographic'!B914</f>
        <v>0</v>
      </c>
      <c r="C914" s="83">
        <f>'Initial Info Client Demographic'!C914</f>
        <v>0</v>
      </c>
      <c r="D914" s="84"/>
      <c r="E914" s="85"/>
      <c r="F914" s="86"/>
      <c r="G914" s="87"/>
      <c r="H914" s="88"/>
      <c r="I914" s="89"/>
      <c r="J914" s="90"/>
      <c r="K914" s="91"/>
      <c r="L914" s="92"/>
      <c r="M914" s="93">
        <f t="shared" si="11"/>
        <v>0</v>
      </c>
      <c r="N914" s="109"/>
      <c r="O914" s="94">
        <f t="shared" si="12"/>
        <v>0</v>
      </c>
      <c r="P914" s="95"/>
      <c r="R914" s="96">
        <f>'Initial Info Client Demographic'!D914</f>
        <v>0</v>
      </c>
      <c r="T914" s="33">
        <f>'Initial Info Client Demographic'!E914</f>
        <v>0</v>
      </c>
      <c r="U914" s="34">
        <f>'Initial Info Client Demographic'!F914</f>
        <v>0</v>
      </c>
      <c r="V914" s="35">
        <f>'Initial Info Client Demographic'!G914</f>
        <v>0</v>
      </c>
      <c r="W914" s="33">
        <f>'Initial Info Client Demographic'!H914</f>
        <v>0</v>
      </c>
      <c r="X914" s="34">
        <f>'Initial Info Client Demographic'!I914</f>
        <v>0</v>
      </c>
      <c r="Y914" s="35">
        <f>'Initial Info Client Demographic'!E914</f>
        <v>0</v>
      </c>
      <c r="Z914" s="35">
        <f>'Initial Info Client Demographic'!F914</f>
        <v>0</v>
      </c>
      <c r="AA914" s="35">
        <f>'Initial Info Client Demographic'!G914</f>
        <v>0</v>
      </c>
      <c r="AB914" s="35">
        <f>'Initial Info Client Demographic'!H914</f>
        <v>0</v>
      </c>
      <c r="AC914" s="35">
        <f>'Initial Info Client Demographic'!I914</f>
        <v>0</v>
      </c>
      <c r="AD914" s="35">
        <f>'Initial Info Client Demographic'!J914</f>
        <v>0</v>
      </c>
    </row>
    <row r="915" spans="1:30" ht="49.5" customHeight="1">
      <c r="A915" s="29">
        <f t="shared" si="10"/>
        <v>902</v>
      </c>
      <c r="B915" s="97">
        <f>'Initial Info Client Demographic'!B915</f>
        <v>0</v>
      </c>
      <c r="C915" s="98">
        <f>'Initial Info Client Demographic'!C915</f>
        <v>0</v>
      </c>
      <c r="D915" s="99"/>
      <c r="E915" s="100"/>
      <c r="F915" s="101"/>
      <c r="G915" s="87"/>
      <c r="H915" s="88"/>
      <c r="I915" s="102"/>
      <c r="J915" s="103"/>
      <c r="K915" s="104"/>
      <c r="L915" s="105"/>
      <c r="M915" s="93">
        <f t="shared" si="11"/>
        <v>0</v>
      </c>
      <c r="N915" s="110"/>
      <c r="O915" s="106">
        <f t="shared" si="12"/>
        <v>0</v>
      </c>
      <c r="P915" s="95"/>
      <c r="R915" s="96">
        <f>'Initial Info Client Demographic'!D915</f>
        <v>0</v>
      </c>
      <c r="T915" s="33">
        <f>'Initial Info Client Demographic'!E915</f>
        <v>0</v>
      </c>
      <c r="U915" s="34">
        <f>'Initial Info Client Demographic'!F915</f>
        <v>0</v>
      </c>
      <c r="V915" s="35">
        <f>'Initial Info Client Demographic'!G915</f>
        <v>0</v>
      </c>
      <c r="W915" s="33">
        <f>'Initial Info Client Demographic'!H915</f>
        <v>0</v>
      </c>
      <c r="X915" s="34">
        <f>'Initial Info Client Demographic'!I915</f>
        <v>0</v>
      </c>
      <c r="Y915" s="35">
        <f>'Initial Info Client Demographic'!E915</f>
        <v>0</v>
      </c>
      <c r="Z915" s="35">
        <f>'Initial Info Client Demographic'!F915</f>
        <v>0</v>
      </c>
      <c r="AA915" s="35">
        <f>'Initial Info Client Demographic'!G915</f>
        <v>0</v>
      </c>
      <c r="AB915" s="35">
        <f>'Initial Info Client Demographic'!H915</f>
        <v>0</v>
      </c>
      <c r="AC915" s="35">
        <f>'Initial Info Client Demographic'!I915</f>
        <v>0</v>
      </c>
      <c r="AD915" s="35">
        <f>'Initial Info Client Demographic'!J915</f>
        <v>0</v>
      </c>
    </row>
    <row r="916" spans="1:30" ht="49.5" customHeight="1">
      <c r="A916" s="29">
        <f t="shared" si="10"/>
        <v>903</v>
      </c>
      <c r="B916" s="82">
        <f>'Initial Info Client Demographic'!B916</f>
        <v>0</v>
      </c>
      <c r="C916" s="83">
        <f>'Initial Info Client Demographic'!C916</f>
        <v>0</v>
      </c>
      <c r="D916" s="84"/>
      <c r="E916" s="85"/>
      <c r="F916" s="86"/>
      <c r="G916" s="87"/>
      <c r="H916" s="88"/>
      <c r="I916" s="89"/>
      <c r="J916" s="90"/>
      <c r="K916" s="91"/>
      <c r="L916" s="92"/>
      <c r="M916" s="93">
        <f t="shared" si="11"/>
        <v>0</v>
      </c>
      <c r="N916" s="109"/>
      <c r="O916" s="94">
        <f t="shared" si="12"/>
        <v>0</v>
      </c>
      <c r="P916" s="95"/>
      <c r="R916" s="96">
        <f>'Initial Info Client Demographic'!D916</f>
        <v>0</v>
      </c>
      <c r="T916" s="33">
        <f>'Initial Info Client Demographic'!E916</f>
        <v>0</v>
      </c>
      <c r="U916" s="34">
        <f>'Initial Info Client Demographic'!F916</f>
        <v>0</v>
      </c>
      <c r="V916" s="35">
        <f>'Initial Info Client Demographic'!G916</f>
        <v>0</v>
      </c>
      <c r="W916" s="33">
        <f>'Initial Info Client Demographic'!H916</f>
        <v>0</v>
      </c>
      <c r="X916" s="34">
        <f>'Initial Info Client Demographic'!I916</f>
        <v>0</v>
      </c>
      <c r="Y916" s="35">
        <f>'Initial Info Client Demographic'!E916</f>
        <v>0</v>
      </c>
      <c r="Z916" s="35">
        <f>'Initial Info Client Demographic'!F916</f>
        <v>0</v>
      </c>
      <c r="AA916" s="35">
        <f>'Initial Info Client Demographic'!G916</f>
        <v>0</v>
      </c>
      <c r="AB916" s="35">
        <f>'Initial Info Client Demographic'!H916</f>
        <v>0</v>
      </c>
      <c r="AC916" s="35">
        <f>'Initial Info Client Demographic'!I916</f>
        <v>0</v>
      </c>
      <c r="AD916" s="35">
        <f>'Initial Info Client Demographic'!J916</f>
        <v>0</v>
      </c>
    </row>
    <row r="917" spans="1:30" ht="49.5" customHeight="1">
      <c r="A917" s="29">
        <f t="shared" si="10"/>
        <v>904</v>
      </c>
      <c r="B917" s="97">
        <f>'Initial Info Client Demographic'!B917</f>
        <v>0</v>
      </c>
      <c r="C917" s="98">
        <f>'Initial Info Client Demographic'!C917</f>
        <v>0</v>
      </c>
      <c r="D917" s="99"/>
      <c r="E917" s="100"/>
      <c r="F917" s="101"/>
      <c r="G917" s="87"/>
      <c r="H917" s="88"/>
      <c r="I917" s="102"/>
      <c r="J917" s="103"/>
      <c r="K917" s="104"/>
      <c r="L917" s="105"/>
      <c r="M917" s="93">
        <f t="shared" si="11"/>
        <v>0</v>
      </c>
      <c r="N917" s="110"/>
      <c r="O917" s="106">
        <f t="shared" si="12"/>
        <v>0</v>
      </c>
      <c r="P917" s="95"/>
      <c r="R917" s="96">
        <f>'Initial Info Client Demographic'!D917</f>
        <v>0</v>
      </c>
      <c r="T917" s="33">
        <f>'Initial Info Client Demographic'!E917</f>
        <v>0</v>
      </c>
      <c r="U917" s="34">
        <f>'Initial Info Client Demographic'!F917</f>
        <v>0</v>
      </c>
      <c r="V917" s="35">
        <f>'Initial Info Client Demographic'!G917</f>
        <v>0</v>
      </c>
      <c r="W917" s="33">
        <f>'Initial Info Client Demographic'!H917</f>
        <v>0</v>
      </c>
      <c r="X917" s="34">
        <f>'Initial Info Client Demographic'!I917</f>
        <v>0</v>
      </c>
      <c r="Y917" s="35">
        <f>'Initial Info Client Demographic'!E917</f>
        <v>0</v>
      </c>
      <c r="Z917" s="35">
        <f>'Initial Info Client Demographic'!F917</f>
        <v>0</v>
      </c>
      <c r="AA917" s="35">
        <f>'Initial Info Client Demographic'!G917</f>
        <v>0</v>
      </c>
      <c r="AB917" s="35">
        <f>'Initial Info Client Demographic'!H917</f>
        <v>0</v>
      </c>
      <c r="AC917" s="35">
        <f>'Initial Info Client Demographic'!I917</f>
        <v>0</v>
      </c>
      <c r="AD917" s="35">
        <f>'Initial Info Client Demographic'!J917</f>
        <v>0</v>
      </c>
    </row>
    <row r="918" spans="1:30" ht="49.5" customHeight="1">
      <c r="A918" s="29">
        <f t="shared" si="10"/>
        <v>905</v>
      </c>
      <c r="B918" s="82">
        <f>'Initial Info Client Demographic'!B918</f>
        <v>0</v>
      </c>
      <c r="C918" s="83">
        <f>'Initial Info Client Demographic'!C918</f>
        <v>0</v>
      </c>
      <c r="D918" s="84"/>
      <c r="E918" s="85"/>
      <c r="F918" s="86"/>
      <c r="G918" s="87"/>
      <c r="H918" s="88"/>
      <c r="I918" s="89"/>
      <c r="J918" s="90"/>
      <c r="K918" s="91"/>
      <c r="L918" s="92"/>
      <c r="M918" s="93">
        <f t="shared" si="11"/>
        <v>0</v>
      </c>
      <c r="N918" s="109"/>
      <c r="O918" s="94">
        <f t="shared" si="12"/>
        <v>0</v>
      </c>
      <c r="P918" s="95"/>
      <c r="R918" s="96">
        <f>'Initial Info Client Demographic'!D918</f>
        <v>0</v>
      </c>
      <c r="T918" s="33">
        <f>'Initial Info Client Demographic'!E918</f>
        <v>0</v>
      </c>
      <c r="U918" s="34">
        <f>'Initial Info Client Demographic'!F918</f>
        <v>0</v>
      </c>
      <c r="V918" s="35">
        <f>'Initial Info Client Demographic'!G918</f>
        <v>0</v>
      </c>
      <c r="W918" s="33">
        <f>'Initial Info Client Demographic'!H918</f>
        <v>0</v>
      </c>
      <c r="X918" s="34">
        <f>'Initial Info Client Demographic'!I918</f>
        <v>0</v>
      </c>
      <c r="Y918" s="35">
        <f>'Initial Info Client Demographic'!E918</f>
        <v>0</v>
      </c>
      <c r="Z918" s="35">
        <f>'Initial Info Client Demographic'!F918</f>
        <v>0</v>
      </c>
      <c r="AA918" s="35">
        <f>'Initial Info Client Demographic'!G918</f>
        <v>0</v>
      </c>
      <c r="AB918" s="35">
        <f>'Initial Info Client Demographic'!H918</f>
        <v>0</v>
      </c>
      <c r="AC918" s="35">
        <f>'Initial Info Client Demographic'!I918</f>
        <v>0</v>
      </c>
      <c r="AD918" s="35">
        <f>'Initial Info Client Demographic'!J918</f>
        <v>0</v>
      </c>
    </row>
    <row r="919" spans="1:30" ht="49.5" customHeight="1">
      <c r="A919" s="29">
        <f t="shared" si="10"/>
        <v>906</v>
      </c>
      <c r="B919" s="97">
        <f>'Initial Info Client Demographic'!B919</f>
        <v>0</v>
      </c>
      <c r="C919" s="98">
        <f>'Initial Info Client Demographic'!C919</f>
        <v>0</v>
      </c>
      <c r="D919" s="99"/>
      <c r="E919" s="100"/>
      <c r="F919" s="101"/>
      <c r="G919" s="87"/>
      <c r="H919" s="88"/>
      <c r="I919" s="102"/>
      <c r="J919" s="103"/>
      <c r="K919" s="104"/>
      <c r="L919" s="105"/>
      <c r="M919" s="93">
        <f t="shared" si="11"/>
        <v>0</v>
      </c>
      <c r="N919" s="110"/>
      <c r="O919" s="106">
        <f t="shared" si="12"/>
        <v>0</v>
      </c>
      <c r="P919" s="95"/>
      <c r="R919" s="96">
        <f>'Initial Info Client Demographic'!D919</f>
        <v>0</v>
      </c>
      <c r="T919" s="33">
        <f>'Initial Info Client Demographic'!E919</f>
        <v>0</v>
      </c>
      <c r="U919" s="34">
        <f>'Initial Info Client Demographic'!F919</f>
        <v>0</v>
      </c>
      <c r="V919" s="35">
        <f>'Initial Info Client Demographic'!G919</f>
        <v>0</v>
      </c>
      <c r="W919" s="33">
        <f>'Initial Info Client Demographic'!H919</f>
        <v>0</v>
      </c>
      <c r="X919" s="34">
        <f>'Initial Info Client Demographic'!I919</f>
        <v>0</v>
      </c>
      <c r="Y919" s="35">
        <f>'Initial Info Client Demographic'!E919</f>
        <v>0</v>
      </c>
      <c r="Z919" s="35">
        <f>'Initial Info Client Demographic'!F919</f>
        <v>0</v>
      </c>
      <c r="AA919" s="35">
        <f>'Initial Info Client Demographic'!G919</f>
        <v>0</v>
      </c>
      <c r="AB919" s="35">
        <f>'Initial Info Client Demographic'!H919</f>
        <v>0</v>
      </c>
      <c r="AC919" s="35">
        <f>'Initial Info Client Demographic'!I919</f>
        <v>0</v>
      </c>
      <c r="AD919" s="35">
        <f>'Initial Info Client Demographic'!J919</f>
        <v>0</v>
      </c>
    </row>
    <row r="920" spans="1:30" ht="49.5" customHeight="1">
      <c r="A920" s="29">
        <f t="shared" si="10"/>
        <v>907</v>
      </c>
      <c r="B920" s="82">
        <f>'Initial Info Client Demographic'!B920</f>
        <v>0</v>
      </c>
      <c r="C920" s="83">
        <f>'Initial Info Client Demographic'!C920</f>
        <v>0</v>
      </c>
      <c r="D920" s="84"/>
      <c r="E920" s="85"/>
      <c r="F920" s="86"/>
      <c r="G920" s="87"/>
      <c r="H920" s="88"/>
      <c r="I920" s="89"/>
      <c r="J920" s="90"/>
      <c r="K920" s="91"/>
      <c r="L920" s="92"/>
      <c r="M920" s="93">
        <f t="shared" si="11"/>
        <v>0</v>
      </c>
      <c r="N920" s="109"/>
      <c r="O920" s="94">
        <f t="shared" si="12"/>
        <v>0</v>
      </c>
      <c r="P920" s="95"/>
      <c r="R920" s="96">
        <f>'Initial Info Client Demographic'!D920</f>
        <v>0</v>
      </c>
      <c r="T920" s="33">
        <f>'Initial Info Client Demographic'!E920</f>
        <v>0</v>
      </c>
      <c r="U920" s="34">
        <f>'Initial Info Client Demographic'!F920</f>
        <v>0</v>
      </c>
      <c r="V920" s="35">
        <f>'Initial Info Client Demographic'!G920</f>
        <v>0</v>
      </c>
      <c r="W920" s="33">
        <f>'Initial Info Client Demographic'!H920</f>
        <v>0</v>
      </c>
      <c r="X920" s="34">
        <f>'Initial Info Client Demographic'!I920</f>
        <v>0</v>
      </c>
      <c r="Y920" s="35">
        <f>'Initial Info Client Demographic'!E920</f>
        <v>0</v>
      </c>
      <c r="Z920" s="35">
        <f>'Initial Info Client Demographic'!F920</f>
        <v>0</v>
      </c>
      <c r="AA920" s="35">
        <f>'Initial Info Client Demographic'!G920</f>
        <v>0</v>
      </c>
      <c r="AB920" s="35">
        <f>'Initial Info Client Demographic'!H920</f>
        <v>0</v>
      </c>
      <c r="AC920" s="35">
        <f>'Initial Info Client Demographic'!I920</f>
        <v>0</v>
      </c>
      <c r="AD920" s="35">
        <f>'Initial Info Client Demographic'!J920</f>
        <v>0</v>
      </c>
    </row>
    <row r="921" spans="1:30" ht="49.5" customHeight="1">
      <c r="A921" s="29">
        <f t="shared" si="10"/>
        <v>908</v>
      </c>
      <c r="B921" s="97">
        <f>'Initial Info Client Demographic'!B921</f>
        <v>0</v>
      </c>
      <c r="C921" s="98">
        <f>'Initial Info Client Demographic'!C921</f>
        <v>0</v>
      </c>
      <c r="D921" s="99"/>
      <c r="E921" s="100"/>
      <c r="F921" s="101"/>
      <c r="G921" s="87"/>
      <c r="H921" s="88"/>
      <c r="I921" s="102"/>
      <c r="J921" s="103"/>
      <c r="K921" s="104"/>
      <c r="L921" s="105"/>
      <c r="M921" s="93">
        <f t="shared" si="11"/>
        <v>0</v>
      </c>
      <c r="N921" s="110"/>
      <c r="O921" s="106">
        <f t="shared" si="12"/>
        <v>0</v>
      </c>
      <c r="P921" s="95"/>
      <c r="R921" s="96">
        <f>'Initial Info Client Demographic'!D921</f>
        <v>0</v>
      </c>
      <c r="T921" s="33">
        <f>'Initial Info Client Demographic'!E921</f>
        <v>0</v>
      </c>
      <c r="U921" s="34">
        <f>'Initial Info Client Demographic'!F921</f>
        <v>0</v>
      </c>
      <c r="V921" s="35">
        <f>'Initial Info Client Demographic'!G921</f>
        <v>0</v>
      </c>
      <c r="W921" s="33">
        <f>'Initial Info Client Demographic'!H921</f>
        <v>0</v>
      </c>
      <c r="X921" s="34">
        <f>'Initial Info Client Demographic'!I921</f>
        <v>0</v>
      </c>
      <c r="Y921" s="35">
        <f>'Initial Info Client Demographic'!E921</f>
        <v>0</v>
      </c>
      <c r="Z921" s="35">
        <f>'Initial Info Client Demographic'!F921</f>
        <v>0</v>
      </c>
      <c r="AA921" s="35">
        <f>'Initial Info Client Demographic'!G921</f>
        <v>0</v>
      </c>
      <c r="AB921" s="35">
        <f>'Initial Info Client Demographic'!H921</f>
        <v>0</v>
      </c>
      <c r="AC921" s="35">
        <f>'Initial Info Client Demographic'!I921</f>
        <v>0</v>
      </c>
      <c r="AD921" s="35">
        <f>'Initial Info Client Demographic'!J921</f>
        <v>0</v>
      </c>
    </row>
    <row r="922" spans="1:30" ht="49.5" customHeight="1">
      <c r="A922" s="29">
        <f t="shared" si="10"/>
        <v>909</v>
      </c>
      <c r="B922" s="82">
        <f>'Initial Info Client Demographic'!B922</f>
        <v>0</v>
      </c>
      <c r="C922" s="83">
        <f>'Initial Info Client Demographic'!C922</f>
        <v>0</v>
      </c>
      <c r="D922" s="84"/>
      <c r="E922" s="85"/>
      <c r="F922" s="86"/>
      <c r="G922" s="87"/>
      <c r="H922" s="88"/>
      <c r="I922" s="89"/>
      <c r="J922" s="90"/>
      <c r="K922" s="91"/>
      <c r="L922" s="92"/>
      <c r="M922" s="93">
        <f t="shared" si="11"/>
        <v>0</v>
      </c>
      <c r="N922" s="109"/>
      <c r="O922" s="94">
        <f t="shared" si="12"/>
        <v>0</v>
      </c>
      <c r="P922" s="95"/>
      <c r="R922" s="96">
        <f>'Initial Info Client Demographic'!D922</f>
        <v>0</v>
      </c>
      <c r="T922" s="33">
        <f>'Initial Info Client Demographic'!E922</f>
        <v>0</v>
      </c>
      <c r="U922" s="34">
        <f>'Initial Info Client Demographic'!F922</f>
        <v>0</v>
      </c>
      <c r="V922" s="35">
        <f>'Initial Info Client Demographic'!G922</f>
        <v>0</v>
      </c>
      <c r="W922" s="33">
        <f>'Initial Info Client Demographic'!H922</f>
        <v>0</v>
      </c>
      <c r="X922" s="34">
        <f>'Initial Info Client Demographic'!I922</f>
        <v>0</v>
      </c>
      <c r="Y922" s="35">
        <f>'Initial Info Client Demographic'!E922</f>
        <v>0</v>
      </c>
      <c r="Z922" s="35">
        <f>'Initial Info Client Demographic'!F922</f>
        <v>0</v>
      </c>
      <c r="AA922" s="35">
        <f>'Initial Info Client Demographic'!G922</f>
        <v>0</v>
      </c>
      <c r="AB922" s="35">
        <f>'Initial Info Client Demographic'!H922</f>
        <v>0</v>
      </c>
      <c r="AC922" s="35">
        <f>'Initial Info Client Demographic'!I922</f>
        <v>0</v>
      </c>
      <c r="AD922" s="35">
        <f>'Initial Info Client Demographic'!J922</f>
        <v>0</v>
      </c>
    </row>
    <row r="923" spans="1:30" ht="49.5" customHeight="1">
      <c r="A923" s="29">
        <f t="shared" si="10"/>
        <v>910</v>
      </c>
      <c r="B923" s="97">
        <f>'Initial Info Client Demographic'!B923</f>
        <v>0</v>
      </c>
      <c r="C923" s="98">
        <f>'Initial Info Client Demographic'!C923</f>
        <v>0</v>
      </c>
      <c r="D923" s="99"/>
      <c r="E923" s="100"/>
      <c r="F923" s="101"/>
      <c r="G923" s="87"/>
      <c r="H923" s="88"/>
      <c r="I923" s="102"/>
      <c r="J923" s="103"/>
      <c r="K923" s="104"/>
      <c r="L923" s="105"/>
      <c r="M923" s="93">
        <f t="shared" si="11"/>
        <v>0</v>
      </c>
      <c r="N923" s="110"/>
      <c r="O923" s="106">
        <f t="shared" si="12"/>
        <v>0</v>
      </c>
      <c r="P923" s="95"/>
      <c r="R923" s="96">
        <f>'Initial Info Client Demographic'!D923</f>
        <v>0</v>
      </c>
      <c r="T923" s="33">
        <f>'Initial Info Client Demographic'!E923</f>
        <v>0</v>
      </c>
      <c r="U923" s="34">
        <f>'Initial Info Client Demographic'!F923</f>
        <v>0</v>
      </c>
      <c r="V923" s="35">
        <f>'Initial Info Client Demographic'!G923</f>
        <v>0</v>
      </c>
      <c r="W923" s="33">
        <f>'Initial Info Client Demographic'!H923</f>
        <v>0</v>
      </c>
      <c r="X923" s="34">
        <f>'Initial Info Client Demographic'!I923</f>
        <v>0</v>
      </c>
      <c r="Y923" s="35">
        <f>'Initial Info Client Demographic'!E923</f>
        <v>0</v>
      </c>
      <c r="Z923" s="35">
        <f>'Initial Info Client Demographic'!F923</f>
        <v>0</v>
      </c>
      <c r="AA923" s="35">
        <f>'Initial Info Client Demographic'!G923</f>
        <v>0</v>
      </c>
      <c r="AB923" s="35">
        <f>'Initial Info Client Demographic'!H923</f>
        <v>0</v>
      </c>
      <c r="AC923" s="35">
        <f>'Initial Info Client Demographic'!I923</f>
        <v>0</v>
      </c>
      <c r="AD923" s="35">
        <f>'Initial Info Client Demographic'!J923</f>
        <v>0</v>
      </c>
    </row>
    <row r="924" spans="1:30" ht="49.5" customHeight="1">
      <c r="A924" s="29">
        <f t="shared" si="10"/>
        <v>911</v>
      </c>
      <c r="B924" s="82">
        <f>'Initial Info Client Demographic'!B924</f>
        <v>0</v>
      </c>
      <c r="C924" s="83">
        <f>'Initial Info Client Demographic'!C924</f>
        <v>0</v>
      </c>
      <c r="D924" s="84"/>
      <c r="E924" s="85"/>
      <c r="F924" s="86"/>
      <c r="G924" s="87"/>
      <c r="H924" s="88"/>
      <c r="I924" s="89"/>
      <c r="J924" s="90"/>
      <c r="K924" s="91"/>
      <c r="L924" s="92"/>
      <c r="M924" s="93">
        <f t="shared" si="11"/>
        <v>0</v>
      </c>
      <c r="N924" s="109"/>
      <c r="O924" s="94">
        <f t="shared" si="12"/>
        <v>0</v>
      </c>
      <c r="P924" s="95"/>
      <c r="R924" s="96">
        <f>'Initial Info Client Demographic'!D924</f>
        <v>0</v>
      </c>
      <c r="T924" s="33">
        <f>'Initial Info Client Demographic'!E924</f>
        <v>0</v>
      </c>
      <c r="U924" s="34">
        <f>'Initial Info Client Demographic'!F924</f>
        <v>0</v>
      </c>
      <c r="V924" s="35">
        <f>'Initial Info Client Demographic'!G924</f>
        <v>0</v>
      </c>
      <c r="W924" s="33">
        <f>'Initial Info Client Demographic'!H924</f>
        <v>0</v>
      </c>
      <c r="X924" s="34">
        <f>'Initial Info Client Demographic'!I924</f>
        <v>0</v>
      </c>
      <c r="Y924" s="35">
        <f>'Initial Info Client Demographic'!E924</f>
        <v>0</v>
      </c>
      <c r="Z924" s="35">
        <f>'Initial Info Client Demographic'!F924</f>
        <v>0</v>
      </c>
      <c r="AA924" s="35">
        <f>'Initial Info Client Demographic'!G924</f>
        <v>0</v>
      </c>
      <c r="AB924" s="35">
        <f>'Initial Info Client Demographic'!H924</f>
        <v>0</v>
      </c>
      <c r="AC924" s="35">
        <f>'Initial Info Client Demographic'!I924</f>
        <v>0</v>
      </c>
      <c r="AD924" s="35">
        <f>'Initial Info Client Demographic'!J924</f>
        <v>0</v>
      </c>
    </row>
    <row r="925" spans="1:30" ht="49.5" customHeight="1">
      <c r="A925" s="29">
        <f t="shared" si="10"/>
        <v>912</v>
      </c>
      <c r="B925" s="97">
        <f>'Initial Info Client Demographic'!B925</f>
        <v>0</v>
      </c>
      <c r="C925" s="98">
        <f>'Initial Info Client Demographic'!C925</f>
        <v>0</v>
      </c>
      <c r="D925" s="99"/>
      <c r="E925" s="100"/>
      <c r="F925" s="101"/>
      <c r="G925" s="87"/>
      <c r="H925" s="88"/>
      <c r="I925" s="102"/>
      <c r="J925" s="103"/>
      <c r="K925" s="104"/>
      <c r="L925" s="105"/>
      <c r="M925" s="93">
        <f t="shared" si="11"/>
        <v>0</v>
      </c>
      <c r="N925" s="110"/>
      <c r="O925" s="106">
        <f t="shared" si="12"/>
        <v>0</v>
      </c>
      <c r="P925" s="95"/>
      <c r="R925" s="96">
        <f>'Initial Info Client Demographic'!D925</f>
        <v>0</v>
      </c>
      <c r="T925" s="33">
        <f>'Initial Info Client Demographic'!E925</f>
        <v>0</v>
      </c>
      <c r="U925" s="34">
        <f>'Initial Info Client Demographic'!F925</f>
        <v>0</v>
      </c>
      <c r="V925" s="35">
        <f>'Initial Info Client Demographic'!G925</f>
        <v>0</v>
      </c>
      <c r="W925" s="33">
        <f>'Initial Info Client Demographic'!H925</f>
        <v>0</v>
      </c>
      <c r="X925" s="34">
        <f>'Initial Info Client Demographic'!I925</f>
        <v>0</v>
      </c>
      <c r="Y925" s="35">
        <f>'Initial Info Client Demographic'!E925</f>
        <v>0</v>
      </c>
      <c r="Z925" s="35">
        <f>'Initial Info Client Demographic'!F925</f>
        <v>0</v>
      </c>
      <c r="AA925" s="35">
        <f>'Initial Info Client Demographic'!G925</f>
        <v>0</v>
      </c>
      <c r="AB925" s="35">
        <f>'Initial Info Client Demographic'!H925</f>
        <v>0</v>
      </c>
      <c r="AC925" s="35">
        <f>'Initial Info Client Demographic'!I925</f>
        <v>0</v>
      </c>
      <c r="AD925" s="35">
        <f>'Initial Info Client Demographic'!J925</f>
        <v>0</v>
      </c>
    </row>
    <row r="926" spans="1:30" ht="49.5" customHeight="1">
      <c r="A926" s="29">
        <f t="shared" si="10"/>
        <v>913</v>
      </c>
      <c r="B926" s="82">
        <f>'Initial Info Client Demographic'!B926</f>
        <v>0</v>
      </c>
      <c r="C926" s="83">
        <f>'Initial Info Client Demographic'!C926</f>
        <v>0</v>
      </c>
      <c r="D926" s="84"/>
      <c r="E926" s="85"/>
      <c r="F926" s="86"/>
      <c r="G926" s="87"/>
      <c r="H926" s="88"/>
      <c r="I926" s="89"/>
      <c r="J926" s="90"/>
      <c r="K926" s="91"/>
      <c r="L926" s="92"/>
      <c r="M926" s="93">
        <f t="shared" si="11"/>
        <v>0</v>
      </c>
      <c r="N926" s="109"/>
      <c r="O926" s="94">
        <f t="shared" si="12"/>
        <v>0</v>
      </c>
      <c r="P926" s="95"/>
      <c r="R926" s="96">
        <f>'Initial Info Client Demographic'!D926</f>
        <v>0</v>
      </c>
      <c r="T926" s="33">
        <f>'Initial Info Client Demographic'!E926</f>
        <v>0</v>
      </c>
      <c r="U926" s="34">
        <f>'Initial Info Client Demographic'!F926</f>
        <v>0</v>
      </c>
      <c r="V926" s="35">
        <f>'Initial Info Client Demographic'!G926</f>
        <v>0</v>
      </c>
      <c r="W926" s="33">
        <f>'Initial Info Client Demographic'!H926</f>
        <v>0</v>
      </c>
      <c r="X926" s="34">
        <f>'Initial Info Client Demographic'!I926</f>
        <v>0</v>
      </c>
      <c r="Y926" s="35">
        <f>'Initial Info Client Demographic'!E926</f>
        <v>0</v>
      </c>
      <c r="Z926" s="35">
        <f>'Initial Info Client Demographic'!F926</f>
        <v>0</v>
      </c>
      <c r="AA926" s="35">
        <f>'Initial Info Client Demographic'!G926</f>
        <v>0</v>
      </c>
      <c r="AB926" s="35">
        <f>'Initial Info Client Demographic'!H926</f>
        <v>0</v>
      </c>
      <c r="AC926" s="35">
        <f>'Initial Info Client Demographic'!I926</f>
        <v>0</v>
      </c>
      <c r="AD926" s="35">
        <f>'Initial Info Client Demographic'!J926</f>
        <v>0</v>
      </c>
    </row>
    <row r="927" spans="1:30" ht="49.5" customHeight="1">
      <c r="A927" s="29">
        <f t="shared" si="10"/>
        <v>914</v>
      </c>
      <c r="B927" s="97">
        <f>'Initial Info Client Demographic'!B927</f>
        <v>0</v>
      </c>
      <c r="C927" s="98">
        <f>'Initial Info Client Demographic'!C927</f>
        <v>0</v>
      </c>
      <c r="D927" s="99"/>
      <c r="E927" s="100"/>
      <c r="F927" s="101"/>
      <c r="G927" s="87"/>
      <c r="H927" s="88"/>
      <c r="I927" s="102"/>
      <c r="J927" s="103"/>
      <c r="K927" s="104"/>
      <c r="L927" s="105"/>
      <c r="M927" s="93">
        <f t="shared" si="11"/>
        <v>0</v>
      </c>
      <c r="N927" s="110"/>
      <c r="O927" s="106">
        <f t="shared" si="12"/>
        <v>0</v>
      </c>
      <c r="P927" s="95"/>
      <c r="R927" s="96">
        <f>'Initial Info Client Demographic'!D927</f>
        <v>0</v>
      </c>
      <c r="T927" s="33">
        <f>'Initial Info Client Demographic'!E927</f>
        <v>0</v>
      </c>
      <c r="U927" s="34">
        <f>'Initial Info Client Demographic'!F927</f>
        <v>0</v>
      </c>
      <c r="V927" s="35">
        <f>'Initial Info Client Demographic'!G927</f>
        <v>0</v>
      </c>
      <c r="W927" s="33">
        <f>'Initial Info Client Demographic'!H927</f>
        <v>0</v>
      </c>
      <c r="X927" s="34">
        <f>'Initial Info Client Demographic'!I927</f>
        <v>0</v>
      </c>
      <c r="Y927" s="35">
        <f>'Initial Info Client Demographic'!E927</f>
        <v>0</v>
      </c>
      <c r="Z927" s="35">
        <f>'Initial Info Client Demographic'!F927</f>
        <v>0</v>
      </c>
      <c r="AA927" s="35">
        <f>'Initial Info Client Demographic'!G927</f>
        <v>0</v>
      </c>
      <c r="AB927" s="35">
        <f>'Initial Info Client Demographic'!H927</f>
        <v>0</v>
      </c>
      <c r="AC927" s="35">
        <f>'Initial Info Client Demographic'!I927</f>
        <v>0</v>
      </c>
      <c r="AD927" s="35">
        <f>'Initial Info Client Demographic'!J927</f>
        <v>0</v>
      </c>
    </row>
    <row r="928" spans="1:30" ht="49.5" customHeight="1">
      <c r="A928" s="29">
        <f t="shared" si="10"/>
        <v>915</v>
      </c>
      <c r="B928" s="82">
        <f>'Initial Info Client Demographic'!B928</f>
        <v>0</v>
      </c>
      <c r="C928" s="83">
        <f>'Initial Info Client Demographic'!C928</f>
        <v>0</v>
      </c>
      <c r="D928" s="84"/>
      <c r="E928" s="85"/>
      <c r="F928" s="86"/>
      <c r="G928" s="87"/>
      <c r="H928" s="88"/>
      <c r="I928" s="89"/>
      <c r="J928" s="90"/>
      <c r="K928" s="91"/>
      <c r="L928" s="92"/>
      <c r="M928" s="93">
        <f t="shared" si="11"/>
        <v>0</v>
      </c>
      <c r="N928" s="109"/>
      <c r="O928" s="94">
        <f t="shared" si="12"/>
        <v>0</v>
      </c>
      <c r="P928" s="95"/>
      <c r="R928" s="96">
        <f>'Initial Info Client Demographic'!D928</f>
        <v>0</v>
      </c>
      <c r="T928" s="33">
        <f>'Initial Info Client Demographic'!E928</f>
        <v>0</v>
      </c>
      <c r="U928" s="34">
        <f>'Initial Info Client Demographic'!F928</f>
        <v>0</v>
      </c>
      <c r="V928" s="35">
        <f>'Initial Info Client Demographic'!G928</f>
        <v>0</v>
      </c>
      <c r="W928" s="33">
        <f>'Initial Info Client Demographic'!H928</f>
        <v>0</v>
      </c>
      <c r="X928" s="34">
        <f>'Initial Info Client Demographic'!I928</f>
        <v>0</v>
      </c>
      <c r="Y928" s="35">
        <f>'Initial Info Client Demographic'!E928</f>
        <v>0</v>
      </c>
      <c r="Z928" s="35">
        <f>'Initial Info Client Demographic'!F928</f>
        <v>0</v>
      </c>
      <c r="AA928" s="35">
        <f>'Initial Info Client Demographic'!G928</f>
        <v>0</v>
      </c>
      <c r="AB928" s="35">
        <f>'Initial Info Client Demographic'!H928</f>
        <v>0</v>
      </c>
      <c r="AC928" s="35">
        <f>'Initial Info Client Demographic'!I928</f>
        <v>0</v>
      </c>
      <c r="AD928" s="35">
        <f>'Initial Info Client Demographic'!J928</f>
        <v>0</v>
      </c>
    </row>
    <row r="929" spans="1:30" ht="49.5" customHeight="1">
      <c r="A929" s="29">
        <f t="shared" si="10"/>
        <v>916</v>
      </c>
      <c r="B929" s="97">
        <f>'Initial Info Client Demographic'!B929</f>
        <v>0</v>
      </c>
      <c r="C929" s="98">
        <f>'Initial Info Client Demographic'!C929</f>
        <v>0</v>
      </c>
      <c r="D929" s="99"/>
      <c r="E929" s="100"/>
      <c r="F929" s="101"/>
      <c r="G929" s="87"/>
      <c r="H929" s="88"/>
      <c r="I929" s="102"/>
      <c r="J929" s="103"/>
      <c r="K929" s="104"/>
      <c r="L929" s="105"/>
      <c r="M929" s="93">
        <f t="shared" si="11"/>
        <v>0</v>
      </c>
      <c r="N929" s="110"/>
      <c r="O929" s="106">
        <f t="shared" si="12"/>
        <v>0</v>
      </c>
      <c r="P929" s="95"/>
      <c r="R929" s="96">
        <f>'Initial Info Client Demographic'!D929</f>
        <v>0</v>
      </c>
      <c r="T929" s="33">
        <f>'Initial Info Client Demographic'!E929</f>
        <v>0</v>
      </c>
      <c r="U929" s="34">
        <f>'Initial Info Client Demographic'!F929</f>
        <v>0</v>
      </c>
      <c r="V929" s="35">
        <f>'Initial Info Client Demographic'!G929</f>
        <v>0</v>
      </c>
      <c r="W929" s="33">
        <f>'Initial Info Client Demographic'!H929</f>
        <v>0</v>
      </c>
      <c r="X929" s="34">
        <f>'Initial Info Client Demographic'!I929</f>
        <v>0</v>
      </c>
      <c r="Y929" s="35">
        <f>'Initial Info Client Demographic'!E929</f>
        <v>0</v>
      </c>
      <c r="Z929" s="35">
        <f>'Initial Info Client Demographic'!F929</f>
        <v>0</v>
      </c>
      <c r="AA929" s="35">
        <f>'Initial Info Client Demographic'!G929</f>
        <v>0</v>
      </c>
      <c r="AB929" s="35">
        <f>'Initial Info Client Demographic'!H929</f>
        <v>0</v>
      </c>
      <c r="AC929" s="35">
        <f>'Initial Info Client Demographic'!I929</f>
        <v>0</v>
      </c>
      <c r="AD929" s="35">
        <f>'Initial Info Client Demographic'!J929</f>
        <v>0</v>
      </c>
    </row>
    <row r="930" spans="1:30" ht="49.5" customHeight="1">
      <c r="A930" s="29">
        <f t="shared" si="10"/>
        <v>917</v>
      </c>
      <c r="B930" s="82">
        <f>'Initial Info Client Demographic'!B930</f>
        <v>0</v>
      </c>
      <c r="C930" s="83">
        <f>'Initial Info Client Demographic'!C930</f>
        <v>0</v>
      </c>
      <c r="D930" s="84"/>
      <c r="E930" s="85"/>
      <c r="F930" s="86"/>
      <c r="G930" s="87"/>
      <c r="H930" s="88"/>
      <c r="I930" s="89"/>
      <c r="J930" s="90"/>
      <c r="K930" s="91"/>
      <c r="L930" s="92"/>
      <c r="M930" s="93">
        <f t="shared" si="11"/>
        <v>0</v>
      </c>
      <c r="N930" s="109"/>
      <c r="O930" s="94">
        <f t="shared" si="12"/>
        <v>0</v>
      </c>
      <c r="P930" s="95"/>
      <c r="R930" s="96">
        <f>'Initial Info Client Demographic'!D930</f>
        <v>0</v>
      </c>
      <c r="T930" s="33">
        <f>'Initial Info Client Demographic'!E930</f>
        <v>0</v>
      </c>
      <c r="U930" s="34">
        <f>'Initial Info Client Demographic'!F930</f>
        <v>0</v>
      </c>
      <c r="V930" s="35">
        <f>'Initial Info Client Demographic'!G930</f>
        <v>0</v>
      </c>
      <c r="W930" s="33">
        <f>'Initial Info Client Demographic'!H930</f>
        <v>0</v>
      </c>
      <c r="X930" s="34">
        <f>'Initial Info Client Demographic'!I930</f>
        <v>0</v>
      </c>
      <c r="Y930" s="35">
        <f>'Initial Info Client Demographic'!E930</f>
        <v>0</v>
      </c>
      <c r="Z930" s="35">
        <f>'Initial Info Client Demographic'!F930</f>
        <v>0</v>
      </c>
      <c r="AA930" s="35">
        <f>'Initial Info Client Demographic'!G930</f>
        <v>0</v>
      </c>
      <c r="AB930" s="35">
        <f>'Initial Info Client Demographic'!H930</f>
        <v>0</v>
      </c>
      <c r="AC930" s="35">
        <f>'Initial Info Client Demographic'!I930</f>
        <v>0</v>
      </c>
      <c r="AD930" s="35">
        <f>'Initial Info Client Demographic'!J930</f>
        <v>0</v>
      </c>
    </row>
    <row r="931" spans="1:30" ht="49.5" customHeight="1">
      <c r="A931" s="29">
        <f t="shared" si="10"/>
        <v>918</v>
      </c>
      <c r="B931" s="97">
        <f>'Initial Info Client Demographic'!B931</f>
        <v>0</v>
      </c>
      <c r="C931" s="98">
        <f>'Initial Info Client Demographic'!C931</f>
        <v>0</v>
      </c>
      <c r="D931" s="99"/>
      <c r="E931" s="100"/>
      <c r="F931" s="101"/>
      <c r="G931" s="87"/>
      <c r="H931" s="88"/>
      <c r="I931" s="102"/>
      <c r="J931" s="103"/>
      <c r="K931" s="104"/>
      <c r="L931" s="105"/>
      <c r="M931" s="93">
        <f t="shared" si="11"/>
        <v>0</v>
      </c>
      <c r="N931" s="110"/>
      <c r="O931" s="106">
        <f t="shared" si="12"/>
        <v>0</v>
      </c>
      <c r="P931" s="95"/>
      <c r="R931" s="96">
        <f>'Initial Info Client Demographic'!D931</f>
        <v>0</v>
      </c>
      <c r="T931" s="33">
        <f>'Initial Info Client Demographic'!E931</f>
        <v>0</v>
      </c>
      <c r="U931" s="34">
        <f>'Initial Info Client Demographic'!F931</f>
        <v>0</v>
      </c>
      <c r="V931" s="35">
        <f>'Initial Info Client Demographic'!G931</f>
        <v>0</v>
      </c>
      <c r="W931" s="33">
        <f>'Initial Info Client Demographic'!H931</f>
        <v>0</v>
      </c>
      <c r="X931" s="34">
        <f>'Initial Info Client Demographic'!I931</f>
        <v>0</v>
      </c>
      <c r="Y931" s="35">
        <f>'Initial Info Client Demographic'!E931</f>
        <v>0</v>
      </c>
      <c r="Z931" s="35">
        <f>'Initial Info Client Demographic'!F931</f>
        <v>0</v>
      </c>
      <c r="AA931" s="35">
        <f>'Initial Info Client Demographic'!G931</f>
        <v>0</v>
      </c>
      <c r="AB931" s="35">
        <f>'Initial Info Client Demographic'!H931</f>
        <v>0</v>
      </c>
      <c r="AC931" s="35">
        <f>'Initial Info Client Demographic'!I931</f>
        <v>0</v>
      </c>
      <c r="AD931" s="35">
        <f>'Initial Info Client Demographic'!J931</f>
        <v>0</v>
      </c>
    </row>
    <row r="932" spans="1:30" ht="49.5" customHeight="1">
      <c r="A932" s="29">
        <f t="shared" si="10"/>
        <v>919</v>
      </c>
      <c r="B932" s="82">
        <f>'Initial Info Client Demographic'!B932</f>
        <v>0</v>
      </c>
      <c r="C932" s="83">
        <f>'Initial Info Client Demographic'!C932</f>
        <v>0</v>
      </c>
      <c r="D932" s="84"/>
      <c r="E932" s="85"/>
      <c r="F932" s="86"/>
      <c r="G932" s="87"/>
      <c r="H932" s="88"/>
      <c r="I932" s="89"/>
      <c r="J932" s="90"/>
      <c r="K932" s="91"/>
      <c r="L932" s="92"/>
      <c r="M932" s="93">
        <f t="shared" si="11"/>
        <v>0</v>
      </c>
      <c r="N932" s="109"/>
      <c r="O932" s="94">
        <f t="shared" si="12"/>
        <v>0</v>
      </c>
      <c r="P932" s="95"/>
      <c r="R932" s="96">
        <f>'Initial Info Client Demographic'!D932</f>
        <v>0</v>
      </c>
      <c r="T932" s="33">
        <f>'Initial Info Client Demographic'!E932</f>
        <v>0</v>
      </c>
      <c r="U932" s="34">
        <f>'Initial Info Client Demographic'!F932</f>
        <v>0</v>
      </c>
      <c r="V932" s="35">
        <f>'Initial Info Client Demographic'!G932</f>
        <v>0</v>
      </c>
      <c r="W932" s="33">
        <f>'Initial Info Client Demographic'!H932</f>
        <v>0</v>
      </c>
      <c r="X932" s="34">
        <f>'Initial Info Client Demographic'!I932</f>
        <v>0</v>
      </c>
      <c r="Y932" s="35">
        <f>'Initial Info Client Demographic'!E932</f>
        <v>0</v>
      </c>
      <c r="Z932" s="35">
        <f>'Initial Info Client Demographic'!F932</f>
        <v>0</v>
      </c>
      <c r="AA932" s="35">
        <f>'Initial Info Client Demographic'!G932</f>
        <v>0</v>
      </c>
      <c r="AB932" s="35">
        <f>'Initial Info Client Demographic'!H932</f>
        <v>0</v>
      </c>
      <c r="AC932" s="35">
        <f>'Initial Info Client Demographic'!I932</f>
        <v>0</v>
      </c>
      <c r="AD932" s="35">
        <f>'Initial Info Client Demographic'!J932</f>
        <v>0</v>
      </c>
    </row>
    <row r="933" spans="1:30" ht="49.5" customHeight="1">
      <c r="A933" s="29">
        <f t="shared" si="10"/>
        <v>920</v>
      </c>
      <c r="B933" s="97">
        <f>'Initial Info Client Demographic'!B933</f>
        <v>0</v>
      </c>
      <c r="C933" s="98">
        <f>'Initial Info Client Demographic'!C933</f>
        <v>0</v>
      </c>
      <c r="D933" s="99"/>
      <c r="E933" s="100"/>
      <c r="F933" s="101"/>
      <c r="G933" s="87"/>
      <c r="H933" s="88"/>
      <c r="I933" s="102"/>
      <c r="J933" s="103"/>
      <c r="K933" s="104"/>
      <c r="L933" s="105"/>
      <c r="M933" s="93">
        <f t="shared" si="11"/>
        <v>0</v>
      </c>
      <c r="N933" s="110"/>
      <c r="O933" s="106">
        <f t="shared" si="12"/>
        <v>0</v>
      </c>
      <c r="P933" s="95"/>
      <c r="R933" s="96">
        <f>'Initial Info Client Demographic'!D933</f>
        <v>0</v>
      </c>
      <c r="T933" s="33">
        <f>'Initial Info Client Demographic'!E933</f>
        <v>0</v>
      </c>
      <c r="U933" s="34">
        <f>'Initial Info Client Demographic'!F933</f>
        <v>0</v>
      </c>
      <c r="V933" s="35">
        <f>'Initial Info Client Demographic'!G933</f>
        <v>0</v>
      </c>
      <c r="W933" s="33">
        <f>'Initial Info Client Demographic'!H933</f>
        <v>0</v>
      </c>
      <c r="X933" s="34">
        <f>'Initial Info Client Demographic'!I933</f>
        <v>0</v>
      </c>
      <c r="Y933" s="35">
        <f>'Initial Info Client Demographic'!E933</f>
        <v>0</v>
      </c>
      <c r="Z933" s="35">
        <f>'Initial Info Client Demographic'!F933</f>
        <v>0</v>
      </c>
      <c r="AA933" s="35">
        <f>'Initial Info Client Demographic'!G933</f>
        <v>0</v>
      </c>
      <c r="AB933" s="35">
        <f>'Initial Info Client Demographic'!H933</f>
        <v>0</v>
      </c>
      <c r="AC933" s="35">
        <f>'Initial Info Client Demographic'!I933</f>
        <v>0</v>
      </c>
      <c r="AD933" s="35">
        <f>'Initial Info Client Demographic'!J933</f>
        <v>0</v>
      </c>
    </row>
    <row r="934" spans="1:30" ht="49.5" customHeight="1">
      <c r="A934" s="29">
        <f t="shared" si="10"/>
        <v>921</v>
      </c>
      <c r="B934" s="82">
        <f>'Initial Info Client Demographic'!B934</f>
        <v>0</v>
      </c>
      <c r="C934" s="83">
        <f>'Initial Info Client Demographic'!C934</f>
        <v>0</v>
      </c>
      <c r="D934" s="84"/>
      <c r="E934" s="85"/>
      <c r="F934" s="86"/>
      <c r="G934" s="87"/>
      <c r="H934" s="88"/>
      <c r="I934" s="89"/>
      <c r="J934" s="90"/>
      <c r="K934" s="91"/>
      <c r="L934" s="92"/>
      <c r="M934" s="93">
        <f t="shared" si="11"/>
        <v>0</v>
      </c>
      <c r="N934" s="109"/>
      <c r="O934" s="94">
        <f t="shared" si="12"/>
        <v>0</v>
      </c>
      <c r="P934" s="95"/>
      <c r="R934" s="96">
        <f>'Initial Info Client Demographic'!D934</f>
        <v>0</v>
      </c>
      <c r="T934" s="33">
        <f>'Initial Info Client Demographic'!E934</f>
        <v>0</v>
      </c>
      <c r="U934" s="34">
        <f>'Initial Info Client Demographic'!F934</f>
        <v>0</v>
      </c>
      <c r="V934" s="35">
        <f>'Initial Info Client Demographic'!G934</f>
        <v>0</v>
      </c>
      <c r="W934" s="33">
        <f>'Initial Info Client Demographic'!H934</f>
        <v>0</v>
      </c>
      <c r="X934" s="34">
        <f>'Initial Info Client Demographic'!I934</f>
        <v>0</v>
      </c>
      <c r="Y934" s="35">
        <f>'Initial Info Client Demographic'!E934</f>
        <v>0</v>
      </c>
      <c r="Z934" s="35">
        <f>'Initial Info Client Demographic'!F934</f>
        <v>0</v>
      </c>
      <c r="AA934" s="35">
        <f>'Initial Info Client Demographic'!G934</f>
        <v>0</v>
      </c>
      <c r="AB934" s="35">
        <f>'Initial Info Client Demographic'!H934</f>
        <v>0</v>
      </c>
      <c r="AC934" s="35">
        <f>'Initial Info Client Demographic'!I934</f>
        <v>0</v>
      </c>
      <c r="AD934" s="35">
        <f>'Initial Info Client Demographic'!J934</f>
        <v>0</v>
      </c>
    </row>
    <row r="935" spans="1:30" ht="49.5" customHeight="1">
      <c r="A935" s="29">
        <f t="shared" si="10"/>
        <v>922</v>
      </c>
      <c r="B935" s="97">
        <f>'Initial Info Client Demographic'!B935</f>
        <v>0</v>
      </c>
      <c r="C935" s="98">
        <f>'Initial Info Client Demographic'!C935</f>
        <v>0</v>
      </c>
      <c r="D935" s="99"/>
      <c r="E935" s="100"/>
      <c r="F935" s="101"/>
      <c r="G935" s="87"/>
      <c r="H935" s="88"/>
      <c r="I935" s="102"/>
      <c r="J935" s="103"/>
      <c r="K935" s="104"/>
      <c r="L935" s="105"/>
      <c r="M935" s="93">
        <f t="shared" si="11"/>
        <v>0</v>
      </c>
      <c r="N935" s="110"/>
      <c r="O935" s="106">
        <f t="shared" si="12"/>
        <v>0</v>
      </c>
      <c r="P935" s="95"/>
      <c r="R935" s="96">
        <f>'Initial Info Client Demographic'!D935</f>
        <v>0</v>
      </c>
      <c r="T935" s="33">
        <f>'Initial Info Client Demographic'!E935</f>
        <v>0</v>
      </c>
      <c r="U935" s="34">
        <f>'Initial Info Client Demographic'!F935</f>
        <v>0</v>
      </c>
      <c r="V935" s="35">
        <f>'Initial Info Client Demographic'!G935</f>
        <v>0</v>
      </c>
      <c r="W935" s="33">
        <f>'Initial Info Client Demographic'!H935</f>
        <v>0</v>
      </c>
      <c r="X935" s="34">
        <f>'Initial Info Client Demographic'!I935</f>
        <v>0</v>
      </c>
      <c r="Y935" s="35">
        <f>'Initial Info Client Demographic'!E935</f>
        <v>0</v>
      </c>
      <c r="Z935" s="35">
        <f>'Initial Info Client Demographic'!F935</f>
        <v>0</v>
      </c>
      <c r="AA935" s="35">
        <f>'Initial Info Client Demographic'!G935</f>
        <v>0</v>
      </c>
      <c r="AB935" s="35">
        <f>'Initial Info Client Demographic'!H935</f>
        <v>0</v>
      </c>
      <c r="AC935" s="35">
        <f>'Initial Info Client Demographic'!I935</f>
        <v>0</v>
      </c>
      <c r="AD935" s="35">
        <f>'Initial Info Client Demographic'!J935</f>
        <v>0</v>
      </c>
    </row>
    <row r="936" spans="1:30" ht="49.5" customHeight="1">
      <c r="A936" s="29">
        <f t="shared" si="10"/>
        <v>923</v>
      </c>
      <c r="B936" s="82">
        <f>'Initial Info Client Demographic'!B936</f>
        <v>0</v>
      </c>
      <c r="C936" s="83">
        <f>'Initial Info Client Demographic'!C936</f>
        <v>0</v>
      </c>
      <c r="D936" s="84"/>
      <c r="E936" s="85"/>
      <c r="F936" s="86"/>
      <c r="G936" s="87"/>
      <c r="H936" s="88"/>
      <c r="I936" s="89"/>
      <c r="J936" s="90"/>
      <c r="K936" s="91"/>
      <c r="L936" s="92"/>
      <c r="M936" s="93">
        <f t="shared" si="11"/>
        <v>0</v>
      </c>
      <c r="N936" s="109"/>
      <c r="O936" s="94">
        <f t="shared" si="12"/>
        <v>0</v>
      </c>
      <c r="P936" s="95"/>
      <c r="R936" s="96">
        <f>'Initial Info Client Demographic'!D936</f>
        <v>0</v>
      </c>
      <c r="T936" s="33">
        <f>'Initial Info Client Demographic'!E936</f>
        <v>0</v>
      </c>
      <c r="U936" s="34">
        <f>'Initial Info Client Demographic'!F936</f>
        <v>0</v>
      </c>
      <c r="V936" s="35">
        <f>'Initial Info Client Demographic'!G936</f>
        <v>0</v>
      </c>
      <c r="W936" s="33">
        <f>'Initial Info Client Demographic'!H936</f>
        <v>0</v>
      </c>
      <c r="X936" s="34">
        <f>'Initial Info Client Demographic'!I936</f>
        <v>0</v>
      </c>
      <c r="Y936" s="35">
        <f>'Initial Info Client Demographic'!E936</f>
        <v>0</v>
      </c>
      <c r="Z936" s="35">
        <f>'Initial Info Client Demographic'!F936</f>
        <v>0</v>
      </c>
      <c r="AA936" s="35">
        <f>'Initial Info Client Demographic'!G936</f>
        <v>0</v>
      </c>
      <c r="AB936" s="35">
        <f>'Initial Info Client Demographic'!H936</f>
        <v>0</v>
      </c>
      <c r="AC936" s="35">
        <f>'Initial Info Client Demographic'!I936</f>
        <v>0</v>
      </c>
      <c r="AD936" s="35">
        <f>'Initial Info Client Demographic'!J936</f>
        <v>0</v>
      </c>
    </row>
    <row r="937" spans="1:30" ht="49.5" customHeight="1">
      <c r="A937" s="29">
        <f t="shared" si="10"/>
        <v>924</v>
      </c>
      <c r="B937" s="97">
        <f>'Initial Info Client Demographic'!B937</f>
        <v>0</v>
      </c>
      <c r="C937" s="98">
        <f>'Initial Info Client Demographic'!C937</f>
        <v>0</v>
      </c>
      <c r="D937" s="99"/>
      <c r="E937" s="100"/>
      <c r="F937" s="101"/>
      <c r="G937" s="87"/>
      <c r="H937" s="88"/>
      <c r="I937" s="102"/>
      <c r="J937" s="103"/>
      <c r="K937" s="104"/>
      <c r="L937" s="105"/>
      <c r="M937" s="93">
        <f t="shared" si="11"/>
        <v>0</v>
      </c>
      <c r="N937" s="110"/>
      <c r="O937" s="106">
        <f t="shared" si="12"/>
        <v>0</v>
      </c>
      <c r="P937" s="95"/>
      <c r="R937" s="96">
        <f>'Initial Info Client Demographic'!D937</f>
        <v>0</v>
      </c>
      <c r="T937" s="33">
        <f>'Initial Info Client Demographic'!E937</f>
        <v>0</v>
      </c>
      <c r="U937" s="34">
        <f>'Initial Info Client Demographic'!F937</f>
        <v>0</v>
      </c>
      <c r="V937" s="35">
        <f>'Initial Info Client Demographic'!G937</f>
        <v>0</v>
      </c>
      <c r="W937" s="33">
        <f>'Initial Info Client Demographic'!H937</f>
        <v>0</v>
      </c>
      <c r="X937" s="34">
        <f>'Initial Info Client Demographic'!I937</f>
        <v>0</v>
      </c>
      <c r="Y937" s="35">
        <f>'Initial Info Client Demographic'!E937</f>
        <v>0</v>
      </c>
      <c r="Z937" s="35">
        <f>'Initial Info Client Demographic'!F937</f>
        <v>0</v>
      </c>
      <c r="AA937" s="35">
        <f>'Initial Info Client Demographic'!G937</f>
        <v>0</v>
      </c>
      <c r="AB937" s="35">
        <f>'Initial Info Client Demographic'!H937</f>
        <v>0</v>
      </c>
      <c r="AC937" s="35">
        <f>'Initial Info Client Demographic'!I937</f>
        <v>0</v>
      </c>
      <c r="AD937" s="35">
        <f>'Initial Info Client Demographic'!J937</f>
        <v>0</v>
      </c>
    </row>
    <row r="938" spans="1:30" ht="49.5" customHeight="1">
      <c r="A938" s="29">
        <f t="shared" si="10"/>
        <v>925</v>
      </c>
      <c r="B938" s="82">
        <f>'Initial Info Client Demographic'!B938</f>
        <v>0</v>
      </c>
      <c r="C938" s="83">
        <f>'Initial Info Client Demographic'!C938</f>
        <v>0</v>
      </c>
      <c r="D938" s="84"/>
      <c r="E938" s="85"/>
      <c r="F938" s="86"/>
      <c r="G938" s="87"/>
      <c r="H938" s="88"/>
      <c r="I938" s="89"/>
      <c r="J938" s="90"/>
      <c r="K938" s="91"/>
      <c r="L938" s="92"/>
      <c r="M938" s="93">
        <f t="shared" si="11"/>
        <v>0</v>
      </c>
      <c r="N938" s="109"/>
      <c r="O938" s="94">
        <f t="shared" si="12"/>
        <v>0</v>
      </c>
      <c r="P938" s="95"/>
      <c r="R938" s="96">
        <f>'Initial Info Client Demographic'!D938</f>
        <v>0</v>
      </c>
      <c r="T938" s="33">
        <f>'Initial Info Client Demographic'!E938</f>
        <v>0</v>
      </c>
      <c r="U938" s="34">
        <f>'Initial Info Client Demographic'!F938</f>
        <v>0</v>
      </c>
      <c r="V938" s="35">
        <f>'Initial Info Client Demographic'!G938</f>
        <v>0</v>
      </c>
      <c r="W938" s="33">
        <f>'Initial Info Client Demographic'!H938</f>
        <v>0</v>
      </c>
      <c r="X938" s="34">
        <f>'Initial Info Client Demographic'!I938</f>
        <v>0</v>
      </c>
      <c r="Y938" s="35">
        <f>'Initial Info Client Demographic'!E938</f>
        <v>0</v>
      </c>
      <c r="Z938" s="35">
        <f>'Initial Info Client Demographic'!F938</f>
        <v>0</v>
      </c>
      <c r="AA938" s="35">
        <f>'Initial Info Client Demographic'!G938</f>
        <v>0</v>
      </c>
      <c r="AB938" s="35">
        <f>'Initial Info Client Demographic'!H938</f>
        <v>0</v>
      </c>
      <c r="AC938" s="35">
        <f>'Initial Info Client Demographic'!I938</f>
        <v>0</v>
      </c>
      <c r="AD938" s="35">
        <f>'Initial Info Client Demographic'!J938</f>
        <v>0</v>
      </c>
    </row>
    <row r="939" spans="1:30" ht="49.5" customHeight="1">
      <c r="A939" s="29">
        <f t="shared" si="10"/>
        <v>926</v>
      </c>
      <c r="B939" s="97">
        <f>'Initial Info Client Demographic'!B939</f>
        <v>0</v>
      </c>
      <c r="C939" s="98">
        <f>'Initial Info Client Demographic'!C939</f>
        <v>0</v>
      </c>
      <c r="D939" s="99"/>
      <c r="E939" s="100"/>
      <c r="F939" s="101"/>
      <c r="G939" s="87"/>
      <c r="H939" s="88"/>
      <c r="I939" s="102"/>
      <c r="J939" s="103"/>
      <c r="K939" s="104"/>
      <c r="L939" s="105"/>
      <c r="M939" s="93">
        <f t="shared" si="11"/>
        <v>0</v>
      </c>
      <c r="N939" s="110"/>
      <c r="O939" s="106">
        <f t="shared" si="12"/>
        <v>0</v>
      </c>
      <c r="P939" s="95"/>
      <c r="R939" s="96">
        <f>'Initial Info Client Demographic'!D939</f>
        <v>0</v>
      </c>
      <c r="T939" s="33">
        <f>'Initial Info Client Demographic'!E939</f>
        <v>0</v>
      </c>
      <c r="U939" s="34">
        <f>'Initial Info Client Demographic'!F939</f>
        <v>0</v>
      </c>
      <c r="V939" s="35">
        <f>'Initial Info Client Demographic'!G939</f>
        <v>0</v>
      </c>
      <c r="W939" s="33">
        <f>'Initial Info Client Demographic'!H939</f>
        <v>0</v>
      </c>
      <c r="X939" s="34">
        <f>'Initial Info Client Demographic'!I939</f>
        <v>0</v>
      </c>
      <c r="Y939" s="35">
        <f>'Initial Info Client Demographic'!E939</f>
        <v>0</v>
      </c>
      <c r="Z939" s="35">
        <f>'Initial Info Client Demographic'!F939</f>
        <v>0</v>
      </c>
      <c r="AA939" s="35">
        <f>'Initial Info Client Demographic'!G939</f>
        <v>0</v>
      </c>
      <c r="AB939" s="35">
        <f>'Initial Info Client Demographic'!H939</f>
        <v>0</v>
      </c>
      <c r="AC939" s="35">
        <f>'Initial Info Client Demographic'!I939</f>
        <v>0</v>
      </c>
      <c r="AD939" s="35">
        <f>'Initial Info Client Demographic'!J939</f>
        <v>0</v>
      </c>
    </row>
    <row r="940" spans="1:30" ht="49.5" customHeight="1">
      <c r="A940" s="29">
        <f t="shared" si="10"/>
        <v>927</v>
      </c>
      <c r="B940" s="82">
        <f>'Initial Info Client Demographic'!B940</f>
        <v>0</v>
      </c>
      <c r="C940" s="83">
        <f>'Initial Info Client Demographic'!C940</f>
        <v>0</v>
      </c>
      <c r="D940" s="84"/>
      <c r="E940" s="85"/>
      <c r="F940" s="86"/>
      <c r="G940" s="87"/>
      <c r="H940" s="88"/>
      <c r="I940" s="89"/>
      <c r="J940" s="90"/>
      <c r="K940" s="91"/>
      <c r="L940" s="92"/>
      <c r="M940" s="93">
        <f t="shared" si="11"/>
        <v>0</v>
      </c>
      <c r="N940" s="109"/>
      <c r="O940" s="94">
        <f t="shared" si="12"/>
        <v>0</v>
      </c>
      <c r="P940" s="95"/>
      <c r="R940" s="96">
        <f>'Initial Info Client Demographic'!D940</f>
        <v>0</v>
      </c>
      <c r="T940" s="33">
        <f>'Initial Info Client Demographic'!E940</f>
        <v>0</v>
      </c>
      <c r="U940" s="34">
        <f>'Initial Info Client Demographic'!F940</f>
        <v>0</v>
      </c>
      <c r="V940" s="35">
        <f>'Initial Info Client Demographic'!G940</f>
        <v>0</v>
      </c>
      <c r="W940" s="33">
        <f>'Initial Info Client Demographic'!H940</f>
        <v>0</v>
      </c>
      <c r="X940" s="34">
        <f>'Initial Info Client Demographic'!I940</f>
        <v>0</v>
      </c>
      <c r="Y940" s="35">
        <f>'Initial Info Client Demographic'!E940</f>
        <v>0</v>
      </c>
      <c r="Z940" s="35">
        <f>'Initial Info Client Demographic'!F940</f>
        <v>0</v>
      </c>
      <c r="AA940" s="35">
        <f>'Initial Info Client Demographic'!G940</f>
        <v>0</v>
      </c>
      <c r="AB940" s="35">
        <f>'Initial Info Client Demographic'!H940</f>
        <v>0</v>
      </c>
      <c r="AC940" s="35">
        <f>'Initial Info Client Demographic'!I940</f>
        <v>0</v>
      </c>
      <c r="AD940" s="35">
        <f>'Initial Info Client Demographic'!J940</f>
        <v>0</v>
      </c>
    </row>
    <row r="941" spans="1:30" ht="49.5" customHeight="1">
      <c r="A941" s="29">
        <f t="shared" si="10"/>
        <v>928</v>
      </c>
      <c r="B941" s="97">
        <f>'Initial Info Client Demographic'!B941</f>
        <v>0</v>
      </c>
      <c r="C941" s="98">
        <f>'Initial Info Client Demographic'!C941</f>
        <v>0</v>
      </c>
      <c r="D941" s="99"/>
      <c r="E941" s="100"/>
      <c r="F941" s="101"/>
      <c r="G941" s="87"/>
      <c r="H941" s="88"/>
      <c r="I941" s="102"/>
      <c r="J941" s="103"/>
      <c r="K941" s="104"/>
      <c r="L941" s="105"/>
      <c r="M941" s="93">
        <f t="shared" si="11"/>
        <v>0</v>
      </c>
      <c r="N941" s="110"/>
      <c r="O941" s="106">
        <f t="shared" si="12"/>
        <v>0</v>
      </c>
      <c r="P941" s="95"/>
      <c r="R941" s="96">
        <f>'Initial Info Client Demographic'!D941</f>
        <v>0</v>
      </c>
      <c r="T941" s="33">
        <f>'Initial Info Client Demographic'!E941</f>
        <v>0</v>
      </c>
      <c r="U941" s="34">
        <f>'Initial Info Client Demographic'!F941</f>
        <v>0</v>
      </c>
      <c r="V941" s="35">
        <f>'Initial Info Client Demographic'!G941</f>
        <v>0</v>
      </c>
      <c r="W941" s="33">
        <f>'Initial Info Client Demographic'!H941</f>
        <v>0</v>
      </c>
      <c r="X941" s="34">
        <f>'Initial Info Client Demographic'!I941</f>
        <v>0</v>
      </c>
      <c r="Y941" s="35">
        <f>'Initial Info Client Demographic'!E941</f>
        <v>0</v>
      </c>
      <c r="Z941" s="35">
        <f>'Initial Info Client Demographic'!F941</f>
        <v>0</v>
      </c>
      <c r="AA941" s="35">
        <f>'Initial Info Client Demographic'!G941</f>
        <v>0</v>
      </c>
      <c r="AB941" s="35">
        <f>'Initial Info Client Demographic'!H941</f>
        <v>0</v>
      </c>
      <c r="AC941" s="35">
        <f>'Initial Info Client Demographic'!I941</f>
        <v>0</v>
      </c>
      <c r="AD941" s="35">
        <f>'Initial Info Client Demographic'!J941</f>
        <v>0</v>
      </c>
    </row>
    <row r="942" spans="1:30" ht="49.5" customHeight="1">
      <c r="A942" s="29">
        <f t="shared" si="10"/>
        <v>929</v>
      </c>
      <c r="B942" s="82">
        <f>'Initial Info Client Demographic'!B942</f>
        <v>0</v>
      </c>
      <c r="C942" s="83">
        <f>'Initial Info Client Demographic'!C942</f>
        <v>0</v>
      </c>
      <c r="D942" s="84"/>
      <c r="E942" s="85"/>
      <c r="F942" s="86"/>
      <c r="G942" s="87"/>
      <c r="H942" s="88"/>
      <c r="I942" s="89"/>
      <c r="J942" s="90"/>
      <c r="K942" s="91"/>
      <c r="L942" s="92"/>
      <c r="M942" s="93">
        <f t="shared" si="11"/>
        <v>0</v>
      </c>
      <c r="N942" s="109"/>
      <c r="O942" s="94">
        <f t="shared" si="12"/>
        <v>0</v>
      </c>
      <c r="P942" s="95"/>
      <c r="R942" s="96">
        <f>'Initial Info Client Demographic'!D942</f>
        <v>0</v>
      </c>
      <c r="T942" s="33">
        <f>'Initial Info Client Demographic'!E942</f>
        <v>0</v>
      </c>
      <c r="U942" s="34">
        <f>'Initial Info Client Demographic'!F942</f>
        <v>0</v>
      </c>
      <c r="V942" s="35">
        <f>'Initial Info Client Demographic'!G942</f>
        <v>0</v>
      </c>
      <c r="W942" s="33">
        <f>'Initial Info Client Demographic'!H942</f>
        <v>0</v>
      </c>
      <c r="X942" s="34">
        <f>'Initial Info Client Demographic'!I942</f>
        <v>0</v>
      </c>
      <c r="Y942" s="35">
        <f>'Initial Info Client Demographic'!E942</f>
        <v>0</v>
      </c>
      <c r="Z942" s="35">
        <f>'Initial Info Client Demographic'!F942</f>
        <v>0</v>
      </c>
      <c r="AA942" s="35">
        <f>'Initial Info Client Demographic'!G942</f>
        <v>0</v>
      </c>
      <c r="AB942" s="35">
        <f>'Initial Info Client Demographic'!H942</f>
        <v>0</v>
      </c>
      <c r="AC942" s="35">
        <f>'Initial Info Client Demographic'!I942</f>
        <v>0</v>
      </c>
      <c r="AD942" s="35">
        <f>'Initial Info Client Demographic'!J942</f>
        <v>0</v>
      </c>
    </row>
    <row r="943" spans="1:30" ht="49.5" customHeight="1">
      <c r="A943" s="29">
        <f t="shared" si="10"/>
        <v>930</v>
      </c>
      <c r="B943" s="97">
        <f>'Initial Info Client Demographic'!B943</f>
        <v>0</v>
      </c>
      <c r="C943" s="98">
        <f>'Initial Info Client Demographic'!C943</f>
        <v>0</v>
      </c>
      <c r="D943" s="99"/>
      <c r="E943" s="100"/>
      <c r="F943" s="101"/>
      <c r="G943" s="87"/>
      <c r="H943" s="88"/>
      <c r="I943" s="102"/>
      <c r="J943" s="103"/>
      <c r="K943" s="104"/>
      <c r="L943" s="105"/>
      <c r="M943" s="93">
        <f t="shared" si="11"/>
        <v>0</v>
      </c>
      <c r="N943" s="110"/>
      <c r="O943" s="106">
        <f t="shared" si="12"/>
        <v>0</v>
      </c>
      <c r="P943" s="95"/>
      <c r="R943" s="96">
        <f>'Initial Info Client Demographic'!D943</f>
        <v>0</v>
      </c>
      <c r="T943" s="33">
        <f>'Initial Info Client Demographic'!E943</f>
        <v>0</v>
      </c>
      <c r="U943" s="34">
        <f>'Initial Info Client Demographic'!F943</f>
        <v>0</v>
      </c>
      <c r="V943" s="35">
        <f>'Initial Info Client Demographic'!G943</f>
        <v>0</v>
      </c>
      <c r="W943" s="33">
        <f>'Initial Info Client Demographic'!H943</f>
        <v>0</v>
      </c>
      <c r="X943" s="34">
        <f>'Initial Info Client Demographic'!I943</f>
        <v>0</v>
      </c>
      <c r="Y943" s="35">
        <f>'Initial Info Client Demographic'!E943</f>
        <v>0</v>
      </c>
      <c r="Z943" s="35">
        <f>'Initial Info Client Demographic'!F943</f>
        <v>0</v>
      </c>
      <c r="AA943" s="35">
        <f>'Initial Info Client Demographic'!G943</f>
        <v>0</v>
      </c>
      <c r="AB943" s="35">
        <f>'Initial Info Client Demographic'!H943</f>
        <v>0</v>
      </c>
      <c r="AC943" s="35">
        <f>'Initial Info Client Demographic'!I943</f>
        <v>0</v>
      </c>
      <c r="AD943" s="35">
        <f>'Initial Info Client Demographic'!J943</f>
        <v>0</v>
      </c>
    </row>
    <row r="944" spans="1:30" ht="49.5" customHeight="1">
      <c r="A944" s="29">
        <f t="shared" si="10"/>
        <v>931</v>
      </c>
      <c r="B944" s="82">
        <f>'Initial Info Client Demographic'!B944</f>
        <v>0</v>
      </c>
      <c r="C944" s="83">
        <f>'Initial Info Client Demographic'!C944</f>
        <v>0</v>
      </c>
      <c r="D944" s="84"/>
      <c r="E944" s="85"/>
      <c r="F944" s="86"/>
      <c r="G944" s="87"/>
      <c r="H944" s="88"/>
      <c r="I944" s="89"/>
      <c r="J944" s="90"/>
      <c r="K944" s="91"/>
      <c r="L944" s="92"/>
      <c r="M944" s="93">
        <f t="shared" si="11"/>
        <v>0</v>
      </c>
      <c r="N944" s="109"/>
      <c r="O944" s="94">
        <f t="shared" si="12"/>
        <v>0</v>
      </c>
      <c r="P944" s="95"/>
      <c r="R944" s="96">
        <f>'Initial Info Client Demographic'!D944</f>
        <v>0</v>
      </c>
      <c r="T944" s="33">
        <f>'Initial Info Client Demographic'!E944</f>
        <v>0</v>
      </c>
      <c r="U944" s="34">
        <f>'Initial Info Client Demographic'!F944</f>
        <v>0</v>
      </c>
      <c r="V944" s="35">
        <f>'Initial Info Client Demographic'!G944</f>
        <v>0</v>
      </c>
      <c r="W944" s="33">
        <f>'Initial Info Client Demographic'!H944</f>
        <v>0</v>
      </c>
      <c r="X944" s="34">
        <f>'Initial Info Client Demographic'!I944</f>
        <v>0</v>
      </c>
      <c r="Y944" s="35">
        <f>'Initial Info Client Demographic'!E944</f>
        <v>0</v>
      </c>
      <c r="Z944" s="35">
        <f>'Initial Info Client Demographic'!F944</f>
        <v>0</v>
      </c>
      <c r="AA944" s="35">
        <f>'Initial Info Client Demographic'!G944</f>
        <v>0</v>
      </c>
      <c r="AB944" s="35">
        <f>'Initial Info Client Demographic'!H944</f>
        <v>0</v>
      </c>
      <c r="AC944" s="35">
        <f>'Initial Info Client Demographic'!I944</f>
        <v>0</v>
      </c>
      <c r="AD944" s="35">
        <f>'Initial Info Client Demographic'!J944</f>
        <v>0</v>
      </c>
    </row>
    <row r="945" spans="1:30" ht="49.5" customHeight="1">
      <c r="A945" s="29">
        <f t="shared" si="10"/>
        <v>932</v>
      </c>
      <c r="B945" s="97">
        <f>'Initial Info Client Demographic'!B945</f>
        <v>0</v>
      </c>
      <c r="C945" s="98">
        <f>'Initial Info Client Demographic'!C945</f>
        <v>0</v>
      </c>
      <c r="D945" s="99"/>
      <c r="E945" s="100"/>
      <c r="F945" s="101"/>
      <c r="G945" s="87"/>
      <c r="H945" s="88"/>
      <c r="I945" s="102"/>
      <c r="J945" s="103"/>
      <c r="K945" s="104"/>
      <c r="L945" s="105"/>
      <c r="M945" s="93">
        <f t="shared" si="11"/>
        <v>0</v>
      </c>
      <c r="N945" s="110"/>
      <c r="O945" s="106">
        <f t="shared" si="12"/>
        <v>0</v>
      </c>
      <c r="P945" s="95"/>
      <c r="R945" s="96">
        <f>'Initial Info Client Demographic'!D945</f>
        <v>0</v>
      </c>
      <c r="T945" s="33">
        <f>'Initial Info Client Demographic'!E945</f>
        <v>0</v>
      </c>
      <c r="U945" s="34">
        <f>'Initial Info Client Demographic'!F945</f>
        <v>0</v>
      </c>
      <c r="V945" s="35">
        <f>'Initial Info Client Demographic'!G945</f>
        <v>0</v>
      </c>
      <c r="W945" s="33">
        <f>'Initial Info Client Demographic'!H945</f>
        <v>0</v>
      </c>
      <c r="X945" s="34">
        <f>'Initial Info Client Demographic'!I945</f>
        <v>0</v>
      </c>
      <c r="Y945" s="35">
        <f>'Initial Info Client Demographic'!E945</f>
        <v>0</v>
      </c>
      <c r="Z945" s="35">
        <f>'Initial Info Client Demographic'!F945</f>
        <v>0</v>
      </c>
      <c r="AA945" s="35">
        <f>'Initial Info Client Demographic'!G945</f>
        <v>0</v>
      </c>
      <c r="AB945" s="35">
        <f>'Initial Info Client Demographic'!H945</f>
        <v>0</v>
      </c>
      <c r="AC945" s="35">
        <f>'Initial Info Client Demographic'!I945</f>
        <v>0</v>
      </c>
      <c r="AD945" s="35">
        <f>'Initial Info Client Demographic'!J945</f>
        <v>0</v>
      </c>
    </row>
    <row r="946" spans="1:30" ht="49.5" customHeight="1">
      <c r="A946" s="29">
        <f t="shared" si="10"/>
        <v>933</v>
      </c>
      <c r="B946" s="82">
        <f>'Initial Info Client Demographic'!B946</f>
        <v>0</v>
      </c>
      <c r="C946" s="83">
        <f>'Initial Info Client Demographic'!C946</f>
        <v>0</v>
      </c>
      <c r="D946" s="84"/>
      <c r="E946" s="85"/>
      <c r="F946" s="86"/>
      <c r="G946" s="87"/>
      <c r="H946" s="88"/>
      <c r="I946" s="89"/>
      <c r="J946" s="90"/>
      <c r="K946" s="91"/>
      <c r="L946" s="92"/>
      <c r="M946" s="93">
        <f t="shared" si="11"/>
        <v>0</v>
      </c>
      <c r="N946" s="109"/>
      <c r="O946" s="94">
        <f t="shared" si="12"/>
        <v>0</v>
      </c>
      <c r="P946" s="95"/>
      <c r="R946" s="96">
        <f>'Initial Info Client Demographic'!D946</f>
        <v>0</v>
      </c>
      <c r="T946" s="33">
        <f>'Initial Info Client Demographic'!E946</f>
        <v>0</v>
      </c>
      <c r="U946" s="34">
        <f>'Initial Info Client Demographic'!F946</f>
        <v>0</v>
      </c>
      <c r="V946" s="35">
        <f>'Initial Info Client Demographic'!G946</f>
        <v>0</v>
      </c>
      <c r="W946" s="33">
        <f>'Initial Info Client Demographic'!H946</f>
        <v>0</v>
      </c>
      <c r="X946" s="34">
        <f>'Initial Info Client Demographic'!I946</f>
        <v>0</v>
      </c>
      <c r="Y946" s="35">
        <f>'Initial Info Client Demographic'!E946</f>
        <v>0</v>
      </c>
      <c r="Z946" s="35">
        <f>'Initial Info Client Demographic'!F946</f>
        <v>0</v>
      </c>
      <c r="AA946" s="35">
        <f>'Initial Info Client Demographic'!G946</f>
        <v>0</v>
      </c>
      <c r="AB946" s="35">
        <f>'Initial Info Client Demographic'!H946</f>
        <v>0</v>
      </c>
      <c r="AC946" s="35">
        <f>'Initial Info Client Demographic'!I946</f>
        <v>0</v>
      </c>
      <c r="AD946" s="35">
        <f>'Initial Info Client Demographic'!J946</f>
        <v>0</v>
      </c>
    </row>
    <row r="947" spans="1:30" ht="49.5" customHeight="1">
      <c r="A947" s="29">
        <f t="shared" si="10"/>
        <v>934</v>
      </c>
      <c r="B947" s="97">
        <f>'Initial Info Client Demographic'!B947</f>
        <v>0</v>
      </c>
      <c r="C947" s="98">
        <f>'Initial Info Client Demographic'!C947</f>
        <v>0</v>
      </c>
      <c r="D947" s="99"/>
      <c r="E947" s="100"/>
      <c r="F947" s="101"/>
      <c r="G947" s="87"/>
      <c r="H947" s="88"/>
      <c r="I947" s="102"/>
      <c r="J947" s="103"/>
      <c r="K947" s="104"/>
      <c r="L947" s="105"/>
      <c r="M947" s="93">
        <f t="shared" si="11"/>
        <v>0</v>
      </c>
      <c r="N947" s="110"/>
      <c r="O947" s="106">
        <f t="shared" si="12"/>
        <v>0</v>
      </c>
      <c r="P947" s="95"/>
      <c r="R947" s="96">
        <f>'Initial Info Client Demographic'!D947</f>
        <v>0</v>
      </c>
      <c r="T947" s="33">
        <f>'Initial Info Client Demographic'!E947</f>
        <v>0</v>
      </c>
      <c r="U947" s="34">
        <f>'Initial Info Client Demographic'!F947</f>
        <v>0</v>
      </c>
      <c r="V947" s="35">
        <f>'Initial Info Client Demographic'!G947</f>
        <v>0</v>
      </c>
      <c r="W947" s="33">
        <f>'Initial Info Client Demographic'!H947</f>
        <v>0</v>
      </c>
      <c r="X947" s="34">
        <f>'Initial Info Client Demographic'!I947</f>
        <v>0</v>
      </c>
      <c r="Y947" s="35">
        <f>'Initial Info Client Demographic'!E947</f>
        <v>0</v>
      </c>
      <c r="Z947" s="35">
        <f>'Initial Info Client Demographic'!F947</f>
        <v>0</v>
      </c>
      <c r="AA947" s="35">
        <f>'Initial Info Client Demographic'!G947</f>
        <v>0</v>
      </c>
      <c r="AB947" s="35">
        <f>'Initial Info Client Demographic'!H947</f>
        <v>0</v>
      </c>
      <c r="AC947" s="35">
        <f>'Initial Info Client Demographic'!I947</f>
        <v>0</v>
      </c>
      <c r="AD947" s="35">
        <f>'Initial Info Client Demographic'!J947</f>
        <v>0</v>
      </c>
    </row>
    <row r="948" spans="1:30" ht="49.5" customHeight="1">
      <c r="A948" s="29">
        <f t="shared" si="10"/>
        <v>935</v>
      </c>
      <c r="B948" s="82">
        <f>'Initial Info Client Demographic'!B948</f>
        <v>0</v>
      </c>
      <c r="C948" s="83">
        <f>'Initial Info Client Demographic'!C948</f>
        <v>0</v>
      </c>
      <c r="D948" s="84"/>
      <c r="E948" s="85"/>
      <c r="F948" s="86"/>
      <c r="G948" s="87"/>
      <c r="H948" s="88"/>
      <c r="I948" s="89"/>
      <c r="J948" s="90"/>
      <c r="K948" s="91"/>
      <c r="L948" s="92"/>
      <c r="M948" s="93">
        <f t="shared" si="11"/>
        <v>0</v>
      </c>
      <c r="N948" s="109"/>
      <c r="O948" s="94">
        <f t="shared" si="12"/>
        <v>0</v>
      </c>
      <c r="P948" s="95"/>
      <c r="R948" s="96">
        <f>'Initial Info Client Demographic'!D948</f>
        <v>0</v>
      </c>
      <c r="T948" s="33">
        <f>'Initial Info Client Demographic'!E948</f>
        <v>0</v>
      </c>
      <c r="U948" s="34">
        <f>'Initial Info Client Demographic'!F948</f>
        <v>0</v>
      </c>
      <c r="V948" s="35">
        <f>'Initial Info Client Demographic'!G948</f>
        <v>0</v>
      </c>
      <c r="W948" s="33">
        <f>'Initial Info Client Demographic'!H948</f>
        <v>0</v>
      </c>
      <c r="X948" s="34">
        <f>'Initial Info Client Demographic'!I948</f>
        <v>0</v>
      </c>
      <c r="Y948" s="35">
        <f>'Initial Info Client Demographic'!E948</f>
        <v>0</v>
      </c>
      <c r="Z948" s="35">
        <f>'Initial Info Client Demographic'!F948</f>
        <v>0</v>
      </c>
      <c r="AA948" s="35">
        <f>'Initial Info Client Demographic'!G948</f>
        <v>0</v>
      </c>
      <c r="AB948" s="35">
        <f>'Initial Info Client Demographic'!H948</f>
        <v>0</v>
      </c>
      <c r="AC948" s="35">
        <f>'Initial Info Client Demographic'!I948</f>
        <v>0</v>
      </c>
      <c r="AD948" s="35">
        <f>'Initial Info Client Demographic'!J948</f>
        <v>0</v>
      </c>
    </row>
    <row r="949" spans="1:30" ht="49.5" customHeight="1">
      <c r="A949" s="29">
        <f t="shared" si="10"/>
        <v>936</v>
      </c>
      <c r="B949" s="97">
        <f>'Initial Info Client Demographic'!B949</f>
        <v>0</v>
      </c>
      <c r="C949" s="98">
        <f>'Initial Info Client Demographic'!C949</f>
        <v>0</v>
      </c>
      <c r="D949" s="99"/>
      <c r="E949" s="100"/>
      <c r="F949" s="101"/>
      <c r="G949" s="87"/>
      <c r="H949" s="88"/>
      <c r="I949" s="102"/>
      <c r="J949" s="103"/>
      <c r="K949" s="104"/>
      <c r="L949" s="105"/>
      <c r="M949" s="93">
        <f t="shared" si="11"/>
        <v>0</v>
      </c>
      <c r="N949" s="110"/>
      <c r="O949" s="106">
        <f t="shared" si="12"/>
        <v>0</v>
      </c>
      <c r="P949" s="95"/>
      <c r="R949" s="96">
        <f>'Initial Info Client Demographic'!D949</f>
        <v>0</v>
      </c>
      <c r="T949" s="33">
        <f>'Initial Info Client Demographic'!E949</f>
        <v>0</v>
      </c>
      <c r="U949" s="34">
        <f>'Initial Info Client Demographic'!F949</f>
        <v>0</v>
      </c>
      <c r="V949" s="35">
        <f>'Initial Info Client Demographic'!G949</f>
        <v>0</v>
      </c>
      <c r="W949" s="33">
        <f>'Initial Info Client Demographic'!H949</f>
        <v>0</v>
      </c>
      <c r="X949" s="34">
        <f>'Initial Info Client Demographic'!I949</f>
        <v>0</v>
      </c>
      <c r="Y949" s="35">
        <f>'Initial Info Client Demographic'!E949</f>
        <v>0</v>
      </c>
      <c r="Z949" s="35">
        <f>'Initial Info Client Demographic'!F949</f>
        <v>0</v>
      </c>
      <c r="AA949" s="35">
        <f>'Initial Info Client Demographic'!G949</f>
        <v>0</v>
      </c>
      <c r="AB949" s="35">
        <f>'Initial Info Client Demographic'!H949</f>
        <v>0</v>
      </c>
      <c r="AC949" s="35">
        <f>'Initial Info Client Demographic'!I949</f>
        <v>0</v>
      </c>
      <c r="AD949" s="35">
        <f>'Initial Info Client Demographic'!J949</f>
        <v>0</v>
      </c>
    </row>
    <row r="950" spans="1:30" ht="49.5" customHeight="1">
      <c r="A950" s="29">
        <f t="shared" si="10"/>
        <v>937</v>
      </c>
      <c r="B950" s="82">
        <f>'Initial Info Client Demographic'!B950</f>
        <v>0</v>
      </c>
      <c r="C950" s="83">
        <f>'Initial Info Client Demographic'!C950</f>
        <v>0</v>
      </c>
      <c r="D950" s="84"/>
      <c r="E950" s="85"/>
      <c r="F950" s="86"/>
      <c r="G950" s="87"/>
      <c r="H950" s="88"/>
      <c r="I950" s="89"/>
      <c r="J950" s="90"/>
      <c r="K950" s="91"/>
      <c r="L950" s="92"/>
      <c r="M950" s="93">
        <f t="shared" si="11"/>
        <v>0</v>
      </c>
      <c r="N950" s="109"/>
      <c r="O950" s="94">
        <f t="shared" si="12"/>
        <v>0</v>
      </c>
      <c r="P950" s="95"/>
      <c r="R950" s="96">
        <f>'Initial Info Client Demographic'!D950</f>
        <v>0</v>
      </c>
      <c r="T950" s="33">
        <f>'Initial Info Client Demographic'!E950</f>
        <v>0</v>
      </c>
      <c r="U950" s="34">
        <f>'Initial Info Client Demographic'!F950</f>
        <v>0</v>
      </c>
      <c r="V950" s="35">
        <f>'Initial Info Client Demographic'!G950</f>
        <v>0</v>
      </c>
      <c r="W950" s="33">
        <f>'Initial Info Client Demographic'!H950</f>
        <v>0</v>
      </c>
      <c r="X950" s="34">
        <f>'Initial Info Client Demographic'!I950</f>
        <v>0</v>
      </c>
      <c r="Y950" s="35">
        <f>'Initial Info Client Demographic'!E950</f>
        <v>0</v>
      </c>
      <c r="Z950" s="35">
        <f>'Initial Info Client Demographic'!F950</f>
        <v>0</v>
      </c>
      <c r="AA950" s="35">
        <f>'Initial Info Client Demographic'!G950</f>
        <v>0</v>
      </c>
      <c r="AB950" s="35">
        <f>'Initial Info Client Demographic'!H950</f>
        <v>0</v>
      </c>
      <c r="AC950" s="35">
        <f>'Initial Info Client Demographic'!I950</f>
        <v>0</v>
      </c>
      <c r="AD950" s="35">
        <f>'Initial Info Client Demographic'!J950</f>
        <v>0</v>
      </c>
    </row>
    <row r="951" spans="1:30" ht="49.5" customHeight="1">
      <c r="A951" s="29">
        <f t="shared" si="10"/>
        <v>938</v>
      </c>
      <c r="B951" s="97">
        <f>'Initial Info Client Demographic'!B951</f>
        <v>0</v>
      </c>
      <c r="C951" s="98">
        <f>'Initial Info Client Demographic'!C951</f>
        <v>0</v>
      </c>
      <c r="D951" s="99"/>
      <c r="E951" s="100"/>
      <c r="F951" s="101"/>
      <c r="G951" s="87"/>
      <c r="H951" s="88"/>
      <c r="I951" s="102"/>
      <c r="J951" s="103"/>
      <c r="K951" s="104"/>
      <c r="L951" s="105"/>
      <c r="M951" s="93">
        <f t="shared" si="11"/>
        <v>0</v>
      </c>
      <c r="N951" s="110"/>
      <c r="O951" s="106">
        <f t="shared" si="12"/>
        <v>0</v>
      </c>
      <c r="P951" s="95"/>
      <c r="R951" s="96">
        <f>'Initial Info Client Demographic'!D951</f>
        <v>0</v>
      </c>
      <c r="T951" s="33">
        <f>'Initial Info Client Demographic'!E951</f>
        <v>0</v>
      </c>
      <c r="U951" s="34">
        <f>'Initial Info Client Demographic'!F951</f>
        <v>0</v>
      </c>
      <c r="V951" s="35">
        <f>'Initial Info Client Demographic'!G951</f>
        <v>0</v>
      </c>
      <c r="W951" s="33">
        <f>'Initial Info Client Demographic'!H951</f>
        <v>0</v>
      </c>
      <c r="X951" s="34">
        <f>'Initial Info Client Demographic'!I951</f>
        <v>0</v>
      </c>
      <c r="Y951" s="35">
        <f>'Initial Info Client Demographic'!E951</f>
        <v>0</v>
      </c>
      <c r="Z951" s="35">
        <f>'Initial Info Client Demographic'!F951</f>
        <v>0</v>
      </c>
      <c r="AA951" s="35">
        <f>'Initial Info Client Demographic'!G951</f>
        <v>0</v>
      </c>
      <c r="AB951" s="35">
        <f>'Initial Info Client Demographic'!H951</f>
        <v>0</v>
      </c>
      <c r="AC951" s="35">
        <f>'Initial Info Client Demographic'!I951</f>
        <v>0</v>
      </c>
      <c r="AD951" s="35">
        <f>'Initial Info Client Demographic'!J951</f>
        <v>0</v>
      </c>
    </row>
    <row r="952" spans="1:30" ht="49.5" customHeight="1">
      <c r="A952" s="29">
        <f t="shared" si="10"/>
        <v>939</v>
      </c>
      <c r="B952" s="82">
        <f>'Initial Info Client Demographic'!B952</f>
        <v>0</v>
      </c>
      <c r="C952" s="83">
        <f>'Initial Info Client Demographic'!C952</f>
        <v>0</v>
      </c>
      <c r="D952" s="84"/>
      <c r="E952" s="85"/>
      <c r="F952" s="86"/>
      <c r="G952" s="87"/>
      <c r="H952" s="88"/>
      <c r="I952" s="89"/>
      <c r="J952" s="90"/>
      <c r="K952" s="91"/>
      <c r="L952" s="92"/>
      <c r="M952" s="93">
        <f t="shared" si="11"/>
        <v>0</v>
      </c>
      <c r="N952" s="109"/>
      <c r="O952" s="94">
        <f t="shared" si="12"/>
        <v>0</v>
      </c>
      <c r="P952" s="95"/>
      <c r="R952" s="96">
        <f>'Initial Info Client Demographic'!D952</f>
        <v>0</v>
      </c>
      <c r="T952" s="33">
        <f>'Initial Info Client Demographic'!E952</f>
        <v>0</v>
      </c>
      <c r="U952" s="34">
        <f>'Initial Info Client Demographic'!F952</f>
        <v>0</v>
      </c>
      <c r="V952" s="35">
        <f>'Initial Info Client Demographic'!G952</f>
        <v>0</v>
      </c>
      <c r="W952" s="33">
        <f>'Initial Info Client Demographic'!H952</f>
        <v>0</v>
      </c>
      <c r="X952" s="34">
        <f>'Initial Info Client Demographic'!I952</f>
        <v>0</v>
      </c>
      <c r="Y952" s="35">
        <f>'Initial Info Client Demographic'!E952</f>
        <v>0</v>
      </c>
      <c r="Z952" s="35">
        <f>'Initial Info Client Demographic'!F952</f>
        <v>0</v>
      </c>
      <c r="AA952" s="35">
        <f>'Initial Info Client Demographic'!G952</f>
        <v>0</v>
      </c>
      <c r="AB952" s="35">
        <f>'Initial Info Client Demographic'!H952</f>
        <v>0</v>
      </c>
      <c r="AC952" s="35">
        <f>'Initial Info Client Demographic'!I952</f>
        <v>0</v>
      </c>
      <c r="AD952" s="35">
        <f>'Initial Info Client Demographic'!J952</f>
        <v>0</v>
      </c>
    </row>
    <row r="953" spans="1:30" ht="49.5" customHeight="1">
      <c r="A953" s="29">
        <f t="shared" si="10"/>
        <v>940</v>
      </c>
      <c r="B953" s="97">
        <f>'Initial Info Client Demographic'!B953</f>
        <v>0</v>
      </c>
      <c r="C953" s="98">
        <f>'Initial Info Client Demographic'!C953</f>
        <v>0</v>
      </c>
      <c r="D953" s="99"/>
      <c r="E953" s="100"/>
      <c r="F953" s="101"/>
      <c r="G953" s="87"/>
      <c r="H953" s="88"/>
      <c r="I953" s="102"/>
      <c r="J953" s="103"/>
      <c r="K953" s="104"/>
      <c r="L953" s="105"/>
      <c r="M953" s="93">
        <f t="shared" si="11"/>
        <v>0</v>
      </c>
      <c r="N953" s="110"/>
      <c r="O953" s="106">
        <f t="shared" si="12"/>
        <v>0</v>
      </c>
      <c r="P953" s="95"/>
      <c r="R953" s="96">
        <f>'Initial Info Client Demographic'!D953</f>
        <v>0</v>
      </c>
      <c r="T953" s="33">
        <f>'Initial Info Client Demographic'!E953</f>
        <v>0</v>
      </c>
      <c r="U953" s="34">
        <f>'Initial Info Client Demographic'!F953</f>
        <v>0</v>
      </c>
      <c r="V953" s="35">
        <f>'Initial Info Client Demographic'!G953</f>
        <v>0</v>
      </c>
      <c r="W953" s="33">
        <f>'Initial Info Client Demographic'!H953</f>
        <v>0</v>
      </c>
      <c r="X953" s="34">
        <f>'Initial Info Client Demographic'!I953</f>
        <v>0</v>
      </c>
      <c r="Y953" s="35">
        <f>'Initial Info Client Demographic'!E953</f>
        <v>0</v>
      </c>
      <c r="Z953" s="35">
        <f>'Initial Info Client Demographic'!F953</f>
        <v>0</v>
      </c>
      <c r="AA953" s="35">
        <f>'Initial Info Client Demographic'!G953</f>
        <v>0</v>
      </c>
      <c r="AB953" s="35">
        <f>'Initial Info Client Demographic'!H953</f>
        <v>0</v>
      </c>
      <c r="AC953" s="35">
        <f>'Initial Info Client Demographic'!I953</f>
        <v>0</v>
      </c>
      <c r="AD953" s="35">
        <f>'Initial Info Client Demographic'!J953</f>
        <v>0</v>
      </c>
    </row>
    <row r="954" spans="1:30" ht="49.5" customHeight="1">
      <c r="A954" s="29">
        <f t="shared" si="10"/>
        <v>941</v>
      </c>
      <c r="B954" s="82">
        <f>'Initial Info Client Demographic'!B954</f>
        <v>0</v>
      </c>
      <c r="C954" s="83">
        <f>'Initial Info Client Demographic'!C954</f>
        <v>0</v>
      </c>
      <c r="D954" s="84"/>
      <c r="E954" s="85"/>
      <c r="F954" s="86"/>
      <c r="G954" s="87"/>
      <c r="H954" s="88"/>
      <c r="I954" s="89"/>
      <c r="J954" s="90"/>
      <c r="K954" s="91"/>
      <c r="L954" s="92"/>
      <c r="M954" s="93">
        <f t="shared" si="11"/>
        <v>0</v>
      </c>
      <c r="N954" s="109"/>
      <c r="O954" s="94">
        <f t="shared" si="12"/>
        <v>0</v>
      </c>
      <c r="P954" s="95"/>
      <c r="R954" s="96">
        <f>'Initial Info Client Demographic'!D954</f>
        <v>0</v>
      </c>
      <c r="T954" s="33">
        <f>'Initial Info Client Demographic'!E954</f>
        <v>0</v>
      </c>
      <c r="U954" s="34">
        <f>'Initial Info Client Demographic'!F954</f>
        <v>0</v>
      </c>
      <c r="V954" s="35">
        <f>'Initial Info Client Demographic'!G954</f>
        <v>0</v>
      </c>
      <c r="W954" s="33">
        <f>'Initial Info Client Demographic'!H954</f>
        <v>0</v>
      </c>
      <c r="X954" s="34">
        <f>'Initial Info Client Demographic'!I954</f>
        <v>0</v>
      </c>
      <c r="Y954" s="35">
        <f>'Initial Info Client Demographic'!E954</f>
        <v>0</v>
      </c>
      <c r="Z954" s="35">
        <f>'Initial Info Client Demographic'!F954</f>
        <v>0</v>
      </c>
      <c r="AA954" s="35">
        <f>'Initial Info Client Demographic'!G954</f>
        <v>0</v>
      </c>
      <c r="AB954" s="35">
        <f>'Initial Info Client Demographic'!H954</f>
        <v>0</v>
      </c>
      <c r="AC954" s="35">
        <f>'Initial Info Client Demographic'!I954</f>
        <v>0</v>
      </c>
      <c r="AD954" s="35">
        <f>'Initial Info Client Demographic'!J954</f>
        <v>0</v>
      </c>
    </row>
    <row r="955" spans="1:30" ht="49.5" customHeight="1">
      <c r="A955" s="29">
        <f t="shared" si="10"/>
        <v>942</v>
      </c>
      <c r="B955" s="97">
        <f>'Initial Info Client Demographic'!B955</f>
        <v>0</v>
      </c>
      <c r="C955" s="98">
        <f>'Initial Info Client Demographic'!C955</f>
        <v>0</v>
      </c>
      <c r="D955" s="99"/>
      <c r="E955" s="100"/>
      <c r="F955" s="101"/>
      <c r="G955" s="87"/>
      <c r="H955" s="88"/>
      <c r="I955" s="102"/>
      <c r="J955" s="103"/>
      <c r="K955" s="104"/>
      <c r="L955" s="105"/>
      <c r="M955" s="93">
        <f t="shared" si="11"/>
        <v>0</v>
      </c>
      <c r="N955" s="110"/>
      <c r="O955" s="106">
        <f t="shared" si="12"/>
        <v>0</v>
      </c>
      <c r="P955" s="95"/>
      <c r="R955" s="96">
        <f>'Initial Info Client Demographic'!D955</f>
        <v>0</v>
      </c>
      <c r="T955" s="33">
        <f>'Initial Info Client Demographic'!E955</f>
        <v>0</v>
      </c>
      <c r="U955" s="34">
        <f>'Initial Info Client Demographic'!F955</f>
        <v>0</v>
      </c>
      <c r="V955" s="35">
        <f>'Initial Info Client Demographic'!G955</f>
        <v>0</v>
      </c>
      <c r="W955" s="33">
        <f>'Initial Info Client Demographic'!H955</f>
        <v>0</v>
      </c>
      <c r="X955" s="34">
        <f>'Initial Info Client Demographic'!I955</f>
        <v>0</v>
      </c>
      <c r="Y955" s="35">
        <f>'Initial Info Client Demographic'!E955</f>
        <v>0</v>
      </c>
      <c r="Z955" s="35">
        <f>'Initial Info Client Demographic'!F955</f>
        <v>0</v>
      </c>
      <c r="AA955" s="35">
        <f>'Initial Info Client Demographic'!G955</f>
        <v>0</v>
      </c>
      <c r="AB955" s="35">
        <f>'Initial Info Client Demographic'!H955</f>
        <v>0</v>
      </c>
      <c r="AC955" s="35">
        <f>'Initial Info Client Demographic'!I955</f>
        <v>0</v>
      </c>
      <c r="AD955" s="35">
        <f>'Initial Info Client Demographic'!J955</f>
        <v>0</v>
      </c>
    </row>
    <row r="956" spans="1:30" ht="49.5" customHeight="1">
      <c r="A956" s="29">
        <f t="shared" si="10"/>
        <v>943</v>
      </c>
      <c r="B956" s="82">
        <f>'Initial Info Client Demographic'!B956</f>
        <v>0</v>
      </c>
      <c r="C956" s="83">
        <f>'Initial Info Client Demographic'!C956</f>
        <v>0</v>
      </c>
      <c r="D956" s="84"/>
      <c r="E956" s="85"/>
      <c r="F956" s="86"/>
      <c r="G956" s="87"/>
      <c r="H956" s="88"/>
      <c r="I956" s="89"/>
      <c r="J956" s="90"/>
      <c r="K956" s="91"/>
      <c r="L956" s="92"/>
      <c r="M956" s="93">
        <f t="shared" si="11"/>
        <v>0</v>
      </c>
      <c r="N956" s="109"/>
      <c r="O956" s="94">
        <f t="shared" si="12"/>
        <v>0</v>
      </c>
      <c r="P956" s="95"/>
      <c r="R956" s="96">
        <f>'Initial Info Client Demographic'!D956</f>
        <v>0</v>
      </c>
      <c r="T956" s="33">
        <f>'Initial Info Client Demographic'!E956</f>
        <v>0</v>
      </c>
      <c r="U956" s="34">
        <f>'Initial Info Client Demographic'!F956</f>
        <v>0</v>
      </c>
      <c r="V956" s="35">
        <f>'Initial Info Client Demographic'!G956</f>
        <v>0</v>
      </c>
      <c r="W956" s="33">
        <f>'Initial Info Client Demographic'!H956</f>
        <v>0</v>
      </c>
      <c r="X956" s="34">
        <f>'Initial Info Client Demographic'!I956</f>
        <v>0</v>
      </c>
      <c r="Y956" s="35">
        <f>'Initial Info Client Demographic'!E956</f>
        <v>0</v>
      </c>
      <c r="Z956" s="35">
        <f>'Initial Info Client Demographic'!F956</f>
        <v>0</v>
      </c>
      <c r="AA956" s="35">
        <f>'Initial Info Client Demographic'!G956</f>
        <v>0</v>
      </c>
      <c r="AB956" s="35">
        <f>'Initial Info Client Demographic'!H956</f>
        <v>0</v>
      </c>
      <c r="AC956" s="35">
        <f>'Initial Info Client Demographic'!I956</f>
        <v>0</v>
      </c>
      <c r="AD956" s="35">
        <f>'Initial Info Client Demographic'!J956</f>
        <v>0</v>
      </c>
    </row>
    <row r="957" spans="1:30" ht="49.5" customHeight="1">
      <c r="A957" s="29">
        <f t="shared" si="10"/>
        <v>944</v>
      </c>
      <c r="B957" s="97">
        <f>'Initial Info Client Demographic'!B957</f>
        <v>0</v>
      </c>
      <c r="C957" s="98">
        <f>'Initial Info Client Demographic'!C957</f>
        <v>0</v>
      </c>
      <c r="D957" s="99"/>
      <c r="E957" s="100"/>
      <c r="F957" s="101"/>
      <c r="G957" s="87"/>
      <c r="H957" s="88"/>
      <c r="I957" s="102"/>
      <c r="J957" s="103"/>
      <c r="K957" s="104"/>
      <c r="L957" s="105"/>
      <c r="M957" s="93">
        <f t="shared" si="11"/>
        <v>0</v>
      </c>
      <c r="N957" s="110"/>
      <c r="O957" s="106">
        <f t="shared" si="12"/>
        <v>0</v>
      </c>
      <c r="P957" s="95"/>
      <c r="R957" s="96">
        <f>'Initial Info Client Demographic'!D957</f>
        <v>0</v>
      </c>
      <c r="T957" s="33">
        <f>'Initial Info Client Demographic'!E957</f>
        <v>0</v>
      </c>
      <c r="U957" s="34">
        <f>'Initial Info Client Demographic'!F957</f>
        <v>0</v>
      </c>
      <c r="V957" s="35">
        <f>'Initial Info Client Demographic'!G957</f>
        <v>0</v>
      </c>
      <c r="W957" s="33">
        <f>'Initial Info Client Demographic'!H957</f>
        <v>0</v>
      </c>
      <c r="X957" s="34">
        <f>'Initial Info Client Demographic'!I957</f>
        <v>0</v>
      </c>
      <c r="Y957" s="35">
        <f>'Initial Info Client Demographic'!E957</f>
        <v>0</v>
      </c>
      <c r="Z957" s="35">
        <f>'Initial Info Client Demographic'!F957</f>
        <v>0</v>
      </c>
      <c r="AA957" s="35">
        <f>'Initial Info Client Demographic'!G957</f>
        <v>0</v>
      </c>
      <c r="AB957" s="35">
        <f>'Initial Info Client Demographic'!H957</f>
        <v>0</v>
      </c>
      <c r="AC957" s="35">
        <f>'Initial Info Client Demographic'!I957</f>
        <v>0</v>
      </c>
      <c r="AD957" s="35">
        <f>'Initial Info Client Demographic'!J957</f>
        <v>0</v>
      </c>
    </row>
    <row r="958" spans="1:30" ht="49.5" customHeight="1">
      <c r="A958" s="29">
        <f t="shared" si="10"/>
        <v>945</v>
      </c>
      <c r="B958" s="82">
        <f>'Initial Info Client Demographic'!B958</f>
        <v>0</v>
      </c>
      <c r="C958" s="83">
        <f>'Initial Info Client Demographic'!C958</f>
        <v>0</v>
      </c>
      <c r="D958" s="84"/>
      <c r="E958" s="85"/>
      <c r="F958" s="86"/>
      <c r="G958" s="87"/>
      <c r="H958" s="88"/>
      <c r="I958" s="89"/>
      <c r="J958" s="90"/>
      <c r="K958" s="91"/>
      <c r="L958" s="92"/>
      <c r="M958" s="93">
        <f t="shared" si="11"/>
        <v>0</v>
      </c>
      <c r="N958" s="109"/>
      <c r="O958" s="94">
        <f t="shared" si="12"/>
        <v>0</v>
      </c>
      <c r="P958" s="95"/>
      <c r="R958" s="96">
        <f>'Initial Info Client Demographic'!D958</f>
        <v>0</v>
      </c>
      <c r="T958" s="33">
        <f>'Initial Info Client Demographic'!E958</f>
        <v>0</v>
      </c>
      <c r="U958" s="34">
        <f>'Initial Info Client Demographic'!F958</f>
        <v>0</v>
      </c>
      <c r="V958" s="35">
        <f>'Initial Info Client Demographic'!G958</f>
        <v>0</v>
      </c>
      <c r="W958" s="33">
        <f>'Initial Info Client Demographic'!H958</f>
        <v>0</v>
      </c>
      <c r="X958" s="34">
        <f>'Initial Info Client Demographic'!I958</f>
        <v>0</v>
      </c>
      <c r="Y958" s="35">
        <f>'Initial Info Client Demographic'!E958</f>
        <v>0</v>
      </c>
      <c r="Z958" s="35">
        <f>'Initial Info Client Demographic'!F958</f>
        <v>0</v>
      </c>
      <c r="AA958" s="35">
        <f>'Initial Info Client Demographic'!G958</f>
        <v>0</v>
      </c>
      <c r="AB958" s="35">
        <f>'Initial Info Client Demographic'!H958</f>
        <v>0</v>
      </c>
      <c r="AC958" s="35">
        <f>'Initial Info Client Demographic'!I958</f>
        <v>0</v>
      </c>
      <c r="AD958" s="35">
        <f>'Initial Info Client Demographic'!J958</f>
        <v>0</v>
      </c>
    </row>
    <row r="959" spans="1:30" ht="49.5" customHeight="1">
      <c r="A959" s="29">
        <f t="shared" si="10"/>
        <v>946</v>
      </c>
      <c r="B959" s="97">
        <f>'Initial Info Client Demographic'!B959</f>
        <v>0</v>
      </c>
      <c r="C959" s="98">
        <f>'Initial Info Client Demographic'!C959</f>
        <v>0</v>
      </c>
      <c r="D959" s="99"/>
      <c r="E959" s="100"/>
      <c r="F959" s="101"/>
      <c r="G959" s="87"/>
      <c r="H959" s="88"/>
      <c r="I959" s="102"/>
      <c r="J959" s="103"/>
      <c r="K959" s="104"/>
      <c r="L959" s="105"/>
      <c r="M959" s="93">
        <f t="shared" si="11"/>
        <v>0</v>
      </c>
      <c r="N959" s="110"/>
      <c r="O959" s="106">
        <f t="shared" si="12"/>
        <v>0</v>
      </c>
      <c r="P959" s="95"/>
      <c r="R959" s="96">
        <f>'Initial Info Client Demographic'!D959</f>
        <v>0</v>
      </c>
      <c r="T959" s="33">
        <f>'Initial Info Client Demographic'!E959</f>
        <v>0</v>
      </c>
      <c r="U959" s="34">
        <f>'Initial Info Client Demographic'!F959</f>
        <v>0</v>
      </c>
      <c r="V959" s="35">
        <f>'Initial Info Client Demographic'!G959</f>
        <v>0</v>
      </c>
      <c r="W959" s="33">
        <f>'Initial Info Client Demographic'!H959</f>
        <v>0</v>
      </c>
      <c r="X959" s="34">
        <f>'Initial Info Client Demographic'!I959</f>
        <v>0</v>
      </c>
      <c r="Y959" s="35">
        <f>'Initial Info Client Demographic'!E959</f>
        <v>0</v>
      </c>
      <c r="Z959" s="35">
        <f>'Initial Info Client Demographic'!F959</f>
        <v>0</v>
      </c>
      <c r="AA959" s="35">
        <f>'Initial Info Client Demographic'!G959</f>
        <v>0</v>
      </c>
      <c r="AB959" s="35">
        <f>'Initial Info Client Demographic'!H959</f>
        <v>0</v>
      </c>
      <c r="AC959" s="35">
        <f>'Initial Info Client Demographic'!I959</f>
        <v>0</v>
      </c>
      <c r="AD959" s="35">
        <f>'Initial Info Client Demographic'!J959</f>
        <v>0</v>
      </c>
    </row>
    <row r="960" spans="1:30" ht="49.5" customHeight="1">
      <c r="A960" s="29">
        <f t="shared" si="10"/>
        <v>947</v>
      </c>
      <c r="B960" s="82">
        <f>'Initial Info Client Demographic'!B960</f>
        <v>0</v>
      </c>
      <c r="C960" s="83">
        <f>'Initial Info Client Demographic'!C960</f>
        <v>0</v>
      </c>
      <c r="D960" s="84"/>
      <c r="E960" s="85"/>
      <c r="F960" s="86"/>
      <c r="G960" s="87"/>
      <c r="H960" s="88"/>
      <c r="I960" s="89"/>
      <c r="J960" s="90"/>
      <c r="K960" s="91"/>
      <c r="L960" s="92"/>
      <c r="M960" s="93">
        <f t="shared" si="11"/>
        <v>0</v>
      </c>
      <c r="N960" s="109"/>
      <c r="O960" s="94">
        <f t="shared" si="12"/>
        <v>0</v>
      </c>
      <c r="P960" s="95"/>
      <c r="R960" s="96">
        <f>'Initial Info Client Demographic'!D960</f>
        <v>0</v>
      </c>
      <c r="T960" s="33">
        <f>'Initial Info Client Demographic'!E960</f>
        <v>0</v>
      </c>
      <c r="U960" s="34">
        <f>'Initial Info Client Demographic'!F960</f>
        <v>0</v>
      </c>
      <c r="V960" s="35">
        <f>'Initial Info Client Demographic'!G960</f>
        <v>0</v>
      </c>
      <c r="W960" s="33">
        <f>'Initial Info Client Demographic'!H960</f>
        <v>0</v>
      </c>
      <c r="X960" s="34">
        <f>'Initial Info Client Demographic'!I960</f>
        <v>0</v>
      </c>
      <c r="Y960" s="35">
        <f>'Initial Info Client Demographic'!E960</f>
        <v>0</v>
      </c>
      <c r="Z960" s="35">
        <f>'Initial Info Client Demographic'!F960</f>
        <v>0</v>
      </c>
      <c r="AA960" s="35">
        <f>'Initial Info Client Demographic'!G960</f>
        <v>0</v>
      </c>
      <c r="AB960" s="35">
        <f>'Initial Info Client Demographic'!H960</f>
        <v>0</v>
      </c>
      <c r="AC960" s="35">
        <f>'Initial Info Client Demographic'!I960</f>
        <v>0</v>
      </c>
      <c r="AD960" s="35">
        <f>'Initial Info Client Demographic'!J960</f>
        <v>0</v>
      </c>
    </row>
    <row r="961" spans="1:30" ht="49.5" customHeight="1">
      <c r="A961" s="29">
        <f t="shared" si="10"/>
        <v>948</v>
      </c>
      <c r="B961" s="97">
        <f>'Initial Info Client Demographic'!B961</f>
        <v>0</v>
      </c>
      <c r="C961" s="98">
        <f>'Initial Info Client Demographic'!C961</f>
        <v>0</v>
      </c>
      <c r="D961" s="99"/>
      <c r="E961" s="100"/>
      <c r="F961" s="101"/>
      <c r="G961" s="87"/>
      <c r="H961" s="88"/>
      <c r="I961" s="102"/>
      <c r="J961" s="103"/>
      <c r="K961" s="104"/>
      <c r="L961" s="105"/>
      <c r="M961" s="93">
        <f t="shared" si="11"/>
        <v>0</v>
      </c>
      <c r="N961" s="110"/>
      <c r="O961" s="106">
        <f t="shared" si="12"/>
        <v>0</v>
      </c>
      <c r="P961" s="95"/>
      <c r="R961" s="96">
        <f>'Initial Info Client Demographic'!D961</f>
        <v>0</v>
      </c>
      <c r="T961" s="33">
        <f>'Initial Info Client Demographic'!E961</f>
        <v>0</v>
      </c>
      <c r="U961" s="34">
        <f>'Initial Info Client Demographic'!F961</f>
        <v>0</v>
      </c>
      <c r="V961" s="35">
        <f>'Initial Info Client Demographic'!G961</f>
        <v>0</v>
      </c>
      <c r="W961" s="33">
        <f>'Initial Info Client Demographic'!H961</f>
        <v>0</v>
      </c>
      <c r="X961" s="34">
        <f>'Initial Info Client Demographic'!I961</f>
        <v>0</v>
      </c>
      <c r="Y961" s="35">
        <f>'Initial Info Client Demographic'!E961</f>
        <v>0</v>
      </c>
      <c r="Z961" s="35">
        <f>'Initial Info Client Demographic'!F961</f>
        <v>0</v>
      </c>
      <c r="AA961" s="35">
        <f>'Initial Info Client Demographic'!G961</f>
        <v>0</v>
      </c>
      <c r="AB961" s="35">
        <f>'Initial Info Client Demographic'!H961</f>
        <v>0</v>
      </c>
      <c r="AC961" s="35">
        <f>'Initial Info Client Demographic'!I961</f>
        <v>0</v>
      </c>
      <c r="AD961" s="35">
        <f>'Initial Info Client Demographic'!J961</f>
        <v>0</v>
      </c>
    </row>
    <row r="962" spans="1:30" ht="49.5" customHeight="1">
      <c r="A962" s="29">
        <f t="shared" si="10"/>
        <v>949</v>
      </c>
      <c r="B962" s="82">
        <f>'Initial Info Client Demographic'!B962</f>
        <v>0</v>
      </c>
      <c r="C962" s="83">
        <f>'Initial Info Client Demographic'!C962</f>
        <v>0</v>
      </c>
      <c r="D962" s="84"/>
      <c r="E962" s="85"/>
      <c r="F962" s="86"/>
      <c r="G962" s="87"/>
      <c r="H962" s="88"/>
      <c r="I962" s="89"/>
      <c r="J962" s="90"/>
      <c r="K962" s="91"/>
      <c r="L962" s="92"/>
      <c r="M962" s="93">
        <f t="shared" si="11"/>
        <v>0</v>
      </c>
      <c r="N962" s="109"/>
      <c r="O962" s="94">
        <f t="shared" si="12"/>
        <v>0</v>
      </c>
      <c r="P962" s="95"/>
      <c r="R962" s="96">
        <f>'Initial Info Client Demographic'!D962</f>
        <v>0</v>
      </c>
      <c r="T962" s="33">
        <f>'Initial Info Client Demographic'!E962</f>
        <v>0</v>
      </c>
      <c r="U962" s="34">
        <f>'Initial Info Client Demographic'!F962</f>
        <v>0</v>
      </c>
      <c r="V962" s="35">
        <f>'Initial Info Client Demographic'!G962</f>
        <v>0</v>
      </c>
      <c r="W962" s="33">
        <f>'Initial Info Client Demographic'!H962</f>
        <v>0</v>
      </c>
      <c r="X962" s="34">
        <f>'Initial Info Client Demographic'!I962</f>
        <v>0</v>
      </c>
      <c r="Y962" s="35">
        <f>'Initial Info Client Demographic'!E962</f>
        <v>0</v>
      </c>
      <c r="Z962" s="35">
        <f>'Initial Info Client Demographic'!F962</f>
        <v>0</v>
      </c>
      <c r="AA962" s="35">
        <f>'Initial Info Client Demographic'!G962</f>
        <v>0</v>
      </c>
      <c r="AB962" s="35">
        <f>'Initial Info Client Demographic'!H962</f>
        <v>0</v>
      </c>
      <c r="AC962" s="35">
        <f>'Initial Info Client Demographic'!I962</f>
        <v>0</v>
      </c>
      <c r="AD962" s="35">
        <f>'Initial Info Client Demographic'!J962</f>
        <v>0</v>
      </c>
    </row>
    <row r="963" spans="1:30" ht="49.5" customHeight="1">
      <c r="A963" s="29">
        <f t="shared" si="10"/>
        <v>950</v>
      </c>
      <c r="B963" s="97">
        <f>'Initial Info Client Demographic'!B963</f>
        <v>0</v>
      </c>
      <c r="C963" s="98">
        <f>'Initial Info Client Demographic'!C963</f>
        <v>0</v>
      </c>
      <c r="D963" s="99"/>
      <c r="E963" s="100"/>
      <c r="F963" s="101"/>
      <c r="G963" s="87"/>
      <c r="H963" s="88"/>
      <c r="I963" s="102"/>
      <c r="J963" s="103"/>
      <c r="K963" s="104"/>
      <c r="L963" s="105"/>
      <c r="M963" s="93">
        <f t="shared" si="11"/>
        <v>0</v>
      </c>
      <c r="N963" s="110"/>
      <c r="O963" s="106">
        <f t="shared" si="12"/>
        <v>0</v>
      </c>
      <c r="P963" s="95"/>
      <c r="R963" s="96">
        <f>'Initial Info Client Demographic'!D963</f>
        <v>0</v>
      </c>
      <c r="T963" s="33">
        <f>'Initial Info Client Demographic'!E963</f>
        <v>0</v>
      </c>
      <c r="U963" s="34">
        <f>'Initial Info Client Demographic'!F963</f>
        <v>0</v>
      </c>
      <c r="V963" s="35">
        <f>'Initial Info Client Demographic'!G963</f>
        <v>0</v>
      </c>
      <c r="W963" s="33">
        <f>'Initial Info Client Demographic'!H963</f>
        <v>0</v>
      </c>
      <c r="X963" s="34">
        <f>'Initial Info Client Demographic'!I963</f>
        <v>0</v>
      </c>
      <c r="Y963" s="35">
        <f>'Initial Info Client Demographic'!E963</f>
        <v>0</v>
      </c>
      <c r="Z963" s="35">
        <f>'Initial Info Client Demographic'!F963</f>
        <v>0</v>
      </c>
      <c r="AA963" s="35">
        <f>'Initial Info Client Demographic'!G963</f>
        <v>0</v>
      </c>
      <c r="AB963" s="35">
        <f>'Initial Info Client Demographic'!H963</f>
        <v>0</v>
      </c>
      <c r="AC963" s="35">
        <f>'Initial Info Client Demographic'!I963</f>
        <v>0</v>
      </c>
      <c r="AD963" s="35">
        <f>'Initial Info Client Demographic'!J963</f>
        <v>0</v>
      </c>
    </row>
    <row r="964" spans="1:30" ht="49.5" customHeight="1">
      <c r="A964" s="29">
        <f t="shared" si="10"/>
        <v>951</v>
      </c>
      <c r="B964" s="82">
        <f>'Initial Info Client Demographic'!B964</f>
        <v>0</v>
      </c>
      <c r="C964" s="83">
        <f>'Initial Info Client Demographic'!C964</f>
        <v>0</v>
      </c>
      <c r="D964" s="84"/>
      <c r="E964" s="85"/>
      <c r="F964" s="86"/>
      <c r="G964" s="87"/>
      <c r="H964" s="88"/>
      <c r="I964" s="89"/>
      <c r="J964" s="90"/>
      <c r="K964" s="91"/>
      <c r="L964" s="92"/>
      <c r="M964" s="93">
        <f t="shared" si="11"/>
        <v>0</v>
      </c>
      <c r="N964" s="109"/>
      <c r="O964" s="94">
        <f t="shared" si="12"/>
        <v>0</v>
      </c>
      <c r="P964" s="95"/>
      <c r="R964" s="96">
        <f>'Initial Info Client Demographic'!D964</f>
        <v>0</v>
      </c>
      <c r="T964" s="33">
        <f>'Initial Info Client Demographic'!E964</f>
        <v>0</v>
      </c>
      <c r="U964" s="34">
        <f>'Initial Info Client Demographic'!F964</f>
        <v>0</v>
      </c>
      <c r="V964" s="35">
        <f>'Initial Info Client Demographic'!G964</f>
        <v>0</v>
      </c>
      <c r="W964" s="33">
        <f>'Initial Info Client Demographic'!H964</f>
        <v>0</v>
      </c>
      <c r="X964" s="34">
        <f>'Initial Info Client Demographic'!I964</f>
        <v>0</v>
      </c>
      <c r="Y964" s="35">
        <f>'Initial Info Client Demographic'!E964</f>
        <v>0</v>
      </c>
      <c r="Z964" s="35">
        <f>'Initial Info Client Demographic'!F964</f>
        <v>0</v>
      </c>
      <c r="AA964" s="35">
        <f>'Initial Info Client Demographic'!G964</f>
        <v>0</v>
      </c>
      <c r="AB964" s="35">
        <f>'Initial Info Client Demographic'!H964</f>
        <v>0</v>
      </c>
      <c r="AC964" s="35">
        <f>'Initial Info Client Demographic'!I964</f>
        <v>0</v>
      </c>
      <c r="AD964" s="35">
        <f>'Initial Info Client Demographic'!J964</f>
        <v>0</v>
      </c>
    </row>
    <row r="965" spans="1:30" ht="49.5" customHeight="1">
      <c r="A965" s="29">
        <f t="shared" si="10"/>
        <v>952</v>
      </c>
      <c r="B965" s="97">
        <f>'Initial Info Client Demographic'!B965</f>
        <v>0</v>
      </c>
      <c r="C965" s="98">
        <f>'Initial Info Client Demographic'!C965</f>
        <v>0</v>
      </c>
      <c r="D965" s="99"/>
      <c r="E965" s="100"/>
      <c r="F965" s="101"/>
      <c r="G965" s="87"/>
      <c r="H965" s="88"/>
      <c r="I965" s="102"/>
      <c r="J965" s="103"/>
      <c r="K965" s="104"/>
      <c r="L965" s="105"/>
      <c r="M965" s="93">
        <f t="shared" si="11"/>
        <v>0</v>
      </c>
      <c r="N965" s="110"/>
      <c r="O965" s="106">
        <f t="shared" si="12"/>
        <v>0</v>
      </c>
      <c r="P965" s="95"/>
      <c r="R965" s="96">
        <f>'Initial Info Client Demographic'!D965</f>
        <v>0</v>
      </c>
      <c r="T965" s="33">
        <f>'Initial Info Client Demographic'!E965</f>
        <v>0</v>
      </c>
      <c r="U965" s="34">
        <f>'Initial Info Client Demographic'!F965</f>
        <v>0</v>
      </c>
      <c r="V965" s="35">
        <f>'Initial Info Client Demographic'!G965</f>
        <v>0</v>
      </c>
      <c r="W965" s="33">
        <f>'Initial Info Client Demographic'!H965</f>
        <v>0</v>
      </c>
      <c r="X965" s="34">
        <f>'Initial Info Client Demographic'!I965</f>
        <v>0</v>
      </c>
      <c r="Y965" s="35">
        <f>'Initial Info Client Demographic'!E965</f>
        <v>0</v>
      </c>
      <c r="Z965" s="35">
        <f>'Initial Info Client Demographic'!F965</f>
        <v>0</v>
      </c>
      <c r="AA965" s="35">
        <f>'Initial Info Client Demographic'!G965</f>
        <v>0</v>
      </c>
      <c r="AB965" s="35">
        <f>'Initial Info Client Demographic'!H965</f>
        <v>0</v>
      </c>
      <c r="AC965" s="35">
        <f>'Initial Info Client Demographic'!I965</f>
        <v>0</v>
      </c>
      <c r="AD965" s="35">
        <f>'Initial Info Client Demographic'!J965</f>
        <v>0</v>
      </c>
    </row>
    <row r="966" spans="1:30" ht="49.5" customHeight="1">
      <c r="A966" s="29">
        <f t="shared" si="10"/>
        <v>953</v>
      </c>
      <c r="B966" s="82">
        <f>'Initial Info Client Demographic'!B966</f>
        <v>0</v>
      </c>
      <c r="C966" s="83">
        <f>'Initial Info Client Demographic'!C966</f>
        <v>0</v>
      </c>
      <c r="D966" s="84"/>
      <c r="E966" s="85"/>
      <c r="F966" s="86"/>
      <c r="G966" s="87"/>
      <c r="H966" s="88"/>
      <c r="I966" s="89"/>
      <c r="J966" s="90"/>
      <c r="K966" s="91"/>
      <c r="L966" s="92"/>
      <c r="M966" s="93">
        <f t="shared" si="11"/>
        <v>0</v>
      </c>
      <c r="N966" s="109"/>
      <c r="O966" s="94">
        <f t="shared" si="12"/>
        <v>0</v>
      </c>
      <c r="P966" s="95"/>
      <c r="R966" s="96">
        <f>'Initial Info Client Demographic'!D966</f>
        <v>0</v>
      </c>
      <c r="T966" s="33">
        <f>'Initial Info Client Demographic'!E966</f>
        <v>0</v>
      </c>
      <c r="U966" s="34">
        <f>'Initial Info Client Demographic'!F966</f>
        <v>0</v>
      </c>
      <c r="V966" s="35">
        <f>'Initial Info Client Demographic'!G966</f>
        <v>0</v>
      </c>
      <c r="W966" s="33">
        <f>'Initial Info Client Demographic'!H966</f>
        <v>0</v>
      </c>
      <c r="X966" s="34">
        <f>'Initial Info Client Demographic'!I966</f>
        <v>0</v>
      </c>
      <c r="Y966" s="35">
        <f>'Initial Info Client Demographic'!E966</f>
        <v>0</v>
      </c>
      <c r="Z966" s="35">
        <f>'Initial Info Client Demographic'!F966</f>
        <v>0</v>
      </c>
      <c r="AA966" s="35">
        <f>'Initial Info Client Demographic'!G966</f>
        <v>0</v>
      </c>
      <c r="AB966" s="35">
        <f>'Initial Info Client Demographic'!H966</f>
        <v>0</v>
      </c>
      <c r="AC966" s="35">
        <f>'Initial Info Client Demographic'!I966</f>
        <v>0</v>
      </c>
      <c r="AD966" s="35">
        <f>'Initial Info Client Demographic'!J966</f>
        <v>0</v>
      </c>
    </row>
    <row r="967" spans="1:30" ht="49.5" customHeight="1">
      <c r="A967" s="29">
        <f t="shared" si="10"/>
        <v>954</v>
      </c>
      <c r="B967" s="97">
        <f>'Initial Info Client Demographic'!B967</f>
        <v>0</v>
      </c>
      <c r="C967" s="98">
        <f>'Initial Info Client Demographic'!C967</f>
        <v>0</v>
      </c>
      <c r="D967" s="99"/>
      <c r="E967" s="100"/>
      <c r="F967" s="101"/>
      <c r="G967" s="87"/>
      <c r="H967" s="88"/>
      <c r="I967" s="102"/>
      <c r="J967" s="103"/>
      <c r="K967" s="104"/>
      <c r="L967" s="105"/>
      <c r="M967" s="93">
        <f t="shared" si="11"/>
        <v>0</v>
      </c>
      <c r="N967" s="110"/>
      <c r="O967" s="106">
        <f t="shared" si="12"/>
        <v>0</v>
      </c>
      <c r="P967" s="95"/>
      <c r="R967" s="96">
        <f>'Initial Info Client Demographic'!D967</f>
        <v>0</v>
      </c>
      <c r="T967" s="33">
        <f>'Initial Info Client Demographic'!E967</f>
        <v>0</v>
      </c>
      <c r="U967" s="34">
        <f>'Initial Info Client Demographic'!F967</f>
        <v>0</v>
      </c>
      <c r="V967" s="35">
        <f>'Initial Info Client Demographic'!G967</f>
        <v>0</v>
      </c>
      <c r="W967" s="33">
        <f>'Initial Info Client Demographic'!H967</f>
        <v>0</v>
      </c>
      <c r="X967" s="34">
        <f>'Initial Info Client Demographic'!I967</f>
        <v>0</v>
      </c>
      <c r="Y967" s="35">
        <f>'Initial Info Client Demographic'!E967</f>
        <v>0</v>
      </c>
      <c r="Z967" s="35">
        <f>'Initial Info Client Demographic'!F967</f>
        <v>0</v>
      </c>
      <c r="AA967" s="35">
        <f>'Initial Info Client Demographic'!G967</f>
        <v>0</v>
      </c>
      <c r="AB967" s="35">
        <f>'Initial Info Client Demographic'!H967</f>
        <v>0</v>
      </c>
      <c r="AC967" s="35">
        <f>'Initial Info Client Demographic'!I967</f>
        <v>0</v>
      </c>
      <c r="AD967" s="35">
        <f>'Initial Info Client Demographic'!J967</f>
        <v>0</v>
      </c>
    </row>
    <row r="968" spans="1:30" ht="49.5" customHeight="1">
      <c r="A968" s="29">
        <f t="shared" si="10"/>
        <v>955</v>
      </c>
      <c r="B968" s="82">
        <f>'Initial Info Client Demographic'!B968</f>
        <v>0</v>
      </c>
      <c r="C968" s="83">
        <f>'Initial Info Client Demographic'!C968</f>
        <v>0</v>
      </c>
      <c r="D968" s="84"/>
      <c r="E968" s="85"/>
      <c r="F968" s="86"/>
      <c r="G968" s="87"/>
      <c r="H968" s="88"/>
      <c r="I968" s="89"/>
      <c r="J968" s="90"/>
      <c r="K968" s="91"/>
      <c r="L968" s="92"/>
      <c r="M968" s="93">
        <f t="shared" si="11"/>
        <v>0</v>
      </c>
      <c r="N968" s="109"/>
      <c r="O968" s="94">
        <f t="shared" si="12"/>
        <v>0</v>
      </c>
      <c r="P968" s="95"/>
      <c r="R968" s="96">
        <f>'Initial Info Client Demographic'!D968</f>
        <v>0</v>
      </c>
      <c r="T968" s="33">
        <f>'Initial Info Client Demographic'!E968</f>
        <v>0</v>
      </c>
      <c r="U968" s="34">
        <f>'Initial Info Client Demographic'!F968</f>
        <v>0</v>
      </c>
      <c r="V968" s="35">
        <f>'Initial Info Client Demographic'!G968</f>
        <v>0</v>
      </c>
      <c r="W968" s="33">
        <f>'Initial Info Client Demographic'!H968</f>
        <v>0</v>
      </c>
      <c r="X968" s="34">
        <f>'Initial Info Client Demographic'!I968</f>
        <v>0</v>
      </c>
      <c r="Y968" s="35">
        <f>'Initial Info Client Demographic'!E968</f>
        <v>0</v>
      </c>
      <c r="Z968" s="35">
        <f>'Initial Info Client Demographic'!F968</f>
        <v>0</v>
      </c>
      <c r="AA968" s="35">
        <f>'Initial Info Client Demographic'!G968</f>
        <v>0</v>
      </c>
      <c r="AB968" s="35">
        <f>'Initial Info Client Demographic'!H968</f>
        <v>0</v>
      </c>
      <c r="AC968" s="35">
        <f>'Initial Info Client Demographic'!I968</f>
        <v>0</v>
      </c>
      <c r="AD968" s="35">
        <f>'Initial Info Client Demographic'!J968</f>
        <v>0</v>
      </c>
    </row>
    <row r="969" spans="1:30" ht="49.5" customHeight="1">
      <c r="A969" s="29">
        <f t="shared" si="10"/>
        <v>956</v>
      </c>
      <c r="B969" s="97">
        <f>'Initial Info Client Demographic'!B969</f>
        <v>0</v>
      </c>
      <c r="C969" s="98">
        <f>'Initial Info Client Demographic'!C969</f>
        <v>0</v>
      </c>
      <c r="D969" s="99"/>
      <c r="E969" s="100"/>
      <c r="F969" s="101"/>
      <c r="G969" s="87"/>
      <c r="H969" s="88"/>
      <c r="I969" s="102"/>
      <c r="J969" s="103"/>
      <c r="K969" s="104"/>
      <c r="L969" s="105"/>
      <c r="M969" s="93">
        <f t="shared" si="11"/>
        <v>0</v>
      </c>
      <c r="N969" s="110"/>
      <c r="O969" s="106">
        <f t="shared" si="12"/>
        <v>0</v>
      </c>
      <c r="P969" s="95"/>
      <c r="R969" s="96">
        <f>'Initial Info Client Demographic'!D969</f>
        <v>0</v>
      </c>
      <c r="T969" s="33">
        <f>'Initial Info Client Demographic'!E969</f>
        <v>0</v>
      </c>
      <c r="U969" s="34">
        <f>'Initial Info Client Demographic'!F969</f>
        <v>0</v>
      </c>
      <c r="V969" s="35">
        <f>'Initial Info Client Demographic'!G969</f>
        <v>0</v>
      </c>
      <c r="W969" s="33">
        <f>'Initial Info Client Demographic'!H969</f>
        <v>0</v>
      </c>
      <c r="X969" s="34">
        <f>'Initial Info Client Demographic'!I969</f>
        <v>0</v>
      </c>
      <c r="Y969" s="35">
        <f>'Initial Info Client Demographic'!E969</f>
        <v>0</v>
      </c>
      <c r="Z969" s="35">
        <f>'Initial Info Client Demographic'!F969</f>
        <v>0</v>
      </c>
      <c r="AA969" s="35">
        <f>'Initial Info Client Demographic'!G969</f>
        <v>0</v>
      </c>
      <c r="AB969" s="35">
        <f>'Initial Info Client Demographic'!H969</f>
        <v>0</v>
      </c>
      <c r="AC969" s="35">
        <f>'Initial Info Client Demographic'!I969</f>
        <v>0</v>
      </c>
      <c r="AD969" s="35">
        <f>'Initial Info Client Demographic'!J969</f>
        <v>0</v>
      </c>
    </row>
    <row r="970" spans="1:30" ht="49.5" customHeight="1">
      <c r="A970" s="29">
        <f t="shared" si="10"/>
        <v>957</v>
      </c>
      <c r="B970" s="82">
        <f>'Initial Info Client Demographic'!B970</f>
        <v>0</v>
      </c>
      <c r="C970" s="83">
        <f>'Initial Info Client Demographic'!C970</f>
        <v>0</v>
      </c>
      <c r="D970" s="84"/>
      <c r="E970" s="85"/>
      <c r="F970" s="86"/>
      <c r="G970" s="87"/>
      <c r="H970" s="88"/>
      <c r="I970" s="89"/>
      <c r="J970" s="90"/>
      <c r="K970" s="91"/>
      <c r="L970" s="92"/>
      <c r="M970" s="93">
        <f t="shared" si="11"/>
        <v>0</v>
      </c>
      <c r="N970" s="109"/>
      <c r="O970" s="94">
        <f t="shared" si="12"/>
        <v>0</v>
      </c>
      <c r="P970" s="95"/>
      <c r="R970" s="96">
        <f>'Initial Info Client Demographic'!D970</f>
        <v>0</v>
      </c>
      <c r="T970" s="33">
        <f>'Initial Info Client Demographic'!E970</f>
        <v>0</v>
      </c>
      <c r="U970" s="34">
        <f>'Initial Info Client Demographic'!F970</f>
        <v>0</v>
      </c>
      <c r="V970" s="35">
        <f>'Initial Info Client Demographic'!G970</f>
        <v>0</v>
      </c>
      <c r="W970" s="33">
        <f>'Initial Info Client Demographic'!H970</f>
        <v>0</v>
      </c>
      <c r="X970" s="34">
        <f>'Initial Info Client Demographic'!I970</f>
        <v>0</v>
      </c>
      <c r="Y970" s="35">
        <f>'Initial Info Client Demographic'!E970</f>
        <v>0</v>
      </c>
      <c r="Z970" s="35">
        <f>'Initial Info Client Demographic'!F970</f>
        <v>0</v>
      </c>
      <c r="AA970" s="35">
        <f>'Initial Info Client Demographic'!G970</f>
        <v>0</v>
      </c>
      <c r="AB970" s="35">
        <f>'Initial Info Client Demographic'!H970</f>
        <v>0</v>
      </c>
      <c r="AC970" s="35">
        <f>'Initial Info Client Demographic'!I970</f>
        <v>0</v>
      </c>
      <c r="AD970" s="35">
        <f>'Initial Info Client Demographic'!J970</f>
        <v>0</v>
      </c>
    </row>
    <row r="971" spans="1:30" ht="49.5" customHeight="1">
      <c r="A971" s="29">
        <f t="shared" si="10"/>
        <v>958</v>
      </c>
      <c r="B971" s="97">
        <f>'Initial Info Client Demographic'!B971</f>
        <v>0</v>
      </c>
      <c r="C971" s="98">
        <f>'Initial Info Client Demographic'!C971</f>
        <v>0</v>
      </c>
      <c r="D971" s="99"/>
      <c r="E971" s="100"/>
      <c r="F971" s="101"/>
      <c r="G971" s="87"/>
      <c r="H971" s="88"/>
      <c r="I971" s="102"/>
      <c r="J971" s="103"/>
      <c r="K971" s="104"/>
      <c r="L971" s="105"/>
      <c r="M971" s="93">
        <f t="shared" si="11"/>
        <v>0</v>
      </c>
      <c r="N971" s="110"/>
      <c r="O971" s="106">
        <f t="shared" si="12"/>
        <v>0</v>
      </c>
      <c r="P971" s="95"/>
      <c r="R971" s="96">
        <f>'Initial Info Client Demographic'!D971</f>
        <v>0</v>
      </c>
      <c r="T971" s="33">
        <f>'Initial Info Client Demographic'!E971</f>
        <v>0</v>
      </c>
      <c r="U971" s="34">
        <f>'Initial Info Client Demographic'!F971</f>
        <v>0</v>
      </c>
      <c r="V971" s="35">
        <f>'Initial Info Client Demographic'!G971</f>
        <v>0</v>
      </c>
      <c r="W971" s="33">
        <f>'Initial Info Client Demographic'!H971</f>
        <v>0</v>
      </c>
      <c r="X971" s="34">
        <f>'Initial Info Client Demographic'!I971</f>
        <v>0</v>
      </c>
      <c r="Y971" s="35">
        <f>'Initial Info Client Demographic'!E971</f>
        <v>0</v>
      </c>
      <c r="Z971" s="35">
        <f>'Initial Info Client Demographic'!F971</f>
        <v>0</v>
      </c>
      <c r="AA971" s="35">
        <f>'Initial Info Client Demographic'!G971</f>
        <v>0</v>
      </c>
      <c r="AB971" s="35">
        <f>'Initial Info Client Demographic'!H971</f>
        <v>0</v>
      </c>
      <c r="AC971" s="35">
        <f>'Initial Info Client Demographic'!I971</f>
        <v>0</v>
      </c>
      <c r="AD971" s="35">
        <f>'Initial Info Client Demographic'!J971</f>
        <v>0</v>
      </c>
    </row>
    <row r="972" spans="1:30" ht="49.5" customHeight="1">
      <c r="A972" s="29">
        <f t="shared" si="10"/>
        <v>959</v>
      </c>
      <c r="B972" s="82">
        <f>'Initial Info Client Demographic'!B972</f>
        <v>0</v>
      </c>
      <c r="C972" s="83">
        <f>'Initial Info Client Demographic'!C972</f>
        <v>0</v>
      </c>
      <c r="D972" s="84"/>
      <c r="E972" s="85"/>
      <c r="F972" s="86"/>
      <c r="G972" s="87"/>
      <c r="H972" s="88"/>
      <c r="I972" s="89"/>
      <c r="J972" s="90"/>
      <c r="K972" s="91"/>
      <c r="L972" s="92"/>
      <c r="M972" s="93">
        <f t="shared" si="11"/>
        <v>0</v>
      </c>
      <c r="N972" s="109"/>
      <c r="O972" s="94">
        <f t="shared" si="12"/>
        <v>0</v>
      </c>
      <c r="P972" s="95"/>
      <c r="R972" s="96">
        <f>'Initial Info Client Demographic'!D972</f>
        <v>0</v>
      </c>
      <c r="T972" s="33">
        <f>'Initial Info Client Demographic'!E972</f>
        <v>0</v>
      </c>
      <c r="U972" s="34">
        <f>'Initial Info Client Demographic'!F972</f>
        <v>0</v>
      </c>
      <c r="V972" s="35">
        <f>'Initial Info Client Demographic'!G972</f>
        <v>0</v>
      </c>
      <c r="W972" s="33">
        <f>'Initial Info Client Demographic'!H972</f>
        <v>0</v>
      </c>
      <c r="X972" s="34">
        <f>'Initial Info Client Demographic'!I972</f>
        <v>0</v>
      </c>
      <c r="Y972" s="35">
        <f>'Initial Info Client Demographic'!E972</f>
        <v>0</v>
      </c>
      <c r="Z972" s="35">
        <f>'Initial Info Client Demographic'!F972</f>
        <v>0</v>
      </c>
      <c r="AA972" s="35">
        <f>'Initial Info Client Demographic'!G972</f>
        <v>0</v>
      </c>
      <c r="AB972" s="35">
        <f>'Initial Info Client Demographic'!H972</f>
        <v>0</v>
      </c>
      <c r="AC972" s="35">
        <f>'Initial Info Client Demographic'!I972</f>
        <v>0</v>
      </c>
      <c r="AD972" s="35">
        <f>'Initial Info Client Demographic'!J972</f>
        <v>0</v>
      </c>
    </row>
    <row r="973" spans="1:30" ht="49.5" customHeight="1">
      <c r="A973" s="29">
        <f t="shared" si="10"/>
        <v>960</v>
      </c>
      <c r="B973" s="97">
        <f>'Initial Info Client Demographic'!B973</f>
        <v>0</v>
      </c>
      <c r="C973" s="98">
        <f>'Initial Info Client Demographic'!C973</f>
        <v>0</v>
      </c>
      <c r="D973" s="99"/>
      <c r="E973" s="100"/>
      <c r="F973" s="101"/>
      <c r="G973" s="87"/>
      <c r="H973" s="88"/>
      <c r="I973" s="102"/>
      <c r="J973" s="103"/>
      <c r="K973" s="104"/>
      <c r="L973" s="105"/>
      <c r="M973" s="93">
        <f t="shared" si="11"/>
        <v>0</v>
      </c>
      <c r="N973" s="110"/>
      <c r="O973" s="106">
        <f t="shared" si="12"/>
        <v>0</v>
      </c>
      <c r="P973" s="95"/>
      <c r="R973" s="96">
        <f>'Initial Info Client Demographic'!D973</f>
        <v>0</v>
      </c>
      <c r="T973" s="33">
        <f>'Initial Info Client Demographic'!E973</f>
        <v>0</v>
      </c>
      <c r="U973" s="34">
        <f>'Initial Info Client Demographic'!F973</f>
        <v>0</v>
      </c>
      <c r="V973" s="35">
        <f>'Initial Info Client Demographic'!G973</f>
        <v>0</v>
      </c>
      <c r="W973" s="33">
        <f>'Initial Info Client Demographic'!H973</f>
        <v>0</v>
      </c>
      <c r="X973" s="34">
        <f>'Initial Info Client Demographic'!I973</f>
        <v>0</v>
      </c>
      <c r="Y973" s="35">
        <f>'Initial Info Client Demographic'!E973</f>
        <v>0</v>
      </c>
      <c r="Z973" s="35">
        <f>'Initial Info Client Demographic'!F973</f>
        <v>0</v>
      </c>
      <c r="AA973" s="35">
        <f>'Initial Info Client Demographic'!G973</f>
        <v>0</v>
      </c>
      <c r="AB973" s="35">
        <f>'Initial Info Client Demographic'!H973</f>
        <v>0</v>
      </c>
      <c r="AC973" s="35">
        <f>'Initial Info Client Demographic'!I973</f>
        <v>0</v>
      </c>
      <c r="AD973" s="35">
        <f>'Initial Info Client Demographic'!J973</f>
        <v>0</v>
      </c>
    </row>
    <row r="974" spans="1:30" ht="49.5" customHeight="1">
      <c r="A974" s="29">
        <f t="shared" si="10"/>
        <v>961</v>
      </c>
      <c r="B974" s="82">
        <f>'Initial Info Client Demographic'!B974</f>
        <v>0</v>
      </c>
      <c r="C974" s="83">
        <f>'Initial Info Client Demographic'!C974</f>
        <v>0</v>
      </c>
      <c r="D974" s="84"/>
      <c r="E974" s="85"/>
      <c r="F974" s="86"/>
      <c r="G974" s="87"/>
      <c r="H974" s="88"/>
      <c r="I974" s="89"/>
      <c r="J974" s="90"/>
      <c r="K974" s="91"/>
      <c r="L974" s="92"/>
      <c r="M974" s="93">
        <f t="shared" si="11"/>
        <v>0</v>
      </c>
      <c r="N974" s="109"/>
      <c r="O974" s="94">
        <f t="shared" si="12"/>
        <v>0</v>
      </c>
      <c r="P974" s="95"/>
      <c r="R974" s="96">
        <f>'Initial Info Client Demographic'!D974</f>
        <v>0</v>
      </c>
      <c r="T974" s="33">
        <f>'Initial Info Client Demographic'!E974</f>
        <v>0</v>
      </c>
      <c r="U974" s="34">
        <f>'Initial Info Client Demographic'!F974</f>
        <v>0</v>
      </c>
      <c r="V974" s="35">
        <f>'Initial Info Client Demographic'!G974</f>
        <v>0</v>
      </c>
      <c r="W974" s="33">
        <f>'Initial Info Client Demographic'!H974</f>
        <v>0</v>
      </c>
      <c r="X974" s="34">
        <f>'Initial Info Client Demographic'!I974</f>
        <v>0</v>
      </c>
      <c r="Y974" s="35">
        <f>'Initial Info Client Demographic'!E974</f>
        <v>0</v>
      </c>
      <c r="Z974" s="35">
        <f>'Initial Info Client Demographic'!F974</f>
        <v>0</v>
      </c>
      <c r="AA974" s="35">
        <f>'Initial Info Client Demographic'!G974</f>
        <v>0</v>
      </c>
      <c r="AB974" s="35">
        <f>'Initial Info Client Demographic'!H974</f>
        <v>0</v>
      </c>
      <c r="AC974" s="35">
        <f>'Initial Info Client Demographic'!I974</f>
        <v>0</v>
      </c>
      <c r="AD974" s="35">
        <f>'Initial Info Client Demographic'!J974</f>
        <v>0</v>
      </c>
    </row>
    <row r="975" spans="1:30" ht="49.5" customHeight="1">
      <c r="A975" s="29">
        <f t="shared" si="10"/>
        <v>962</v>
      </c>
      <c r="B975" s="97">
        <f>'Initial Info Client Demographic'!B975</f>
        <v>0</v>
      </c>
      <c r="C975" s="98">
        <f>'Initial Info Client Demographic'!C975</f>
        <v>0</v>
      </c>
      <c r="D975" s="99"/>
      <c r="E975" s="100"/>
      <c r="F975" s="101"/>
      <c r="G975" s="87"/>
      <c r="H975" s="88"/>
      <c r="I975" s="102"/>
      <c r="J975" s="103"/>
      <c r="K975" s="104"/>
      <c r="L975" s="105"/>
      <c r="M975" s="93">
        <f t="shared" si="11"/>
        <v>0</v>
      </c>
      <c r="N975" s="110"/>
      <c r="O975" s="106">
        <f t="shared" si="12"/>
        <v>0</v>
      </c>
      <c r="P975" s="95"/>
      <c r="R975" s="96">
        <f>'Initial Info Client Demographic'!D975</f>
        <v>0</v>
      </c>
      <c r="T975" s="33">
        <f>'Initial Info Client Demographic'!E975</f>
        <v>0</v>
      </c>
      <c r="U975" s="34">
        <f>'Initial Info Client Demographic'!F975</f>
        <v>0</v>
      </c>
      <c r="V975" s="35">
        <f>'Initial Info Client Demographic'!G975</f>
        <v>0</v>
      </c>
      <c r="W975" s="33">
        <f>'Initial Info Client Demographic'!H975</f>
        <v>0</v>
      </c>
      <c r="X975" s="34">
        <f>'Initial Info Client Demographic'!I975</f>
        <v>0</v>
      </c>
      <c r="Y975" s="35">
        <f>'Initial Info Client Demographic'!E975</f>
        <v>0</v>
      </c>
      <c r="Z975" s="35">
        <f>'Initial Info Client Demographic'!F975</f>
        <v>0</v>
      </c>
      <c r="AA975" s="35">
        <f>'Initial Info Client Demographic'!G975</f>
        <v>0</v>
      </c>
      <c r="AB975" s="35">
        <f>'Initial Info Client Demographic'!H975</f>
        <v>0</v>
      </c>
      <c r="AC975" s="35">
        <f>'Initial Info Client Demographic'!I975</f>
        <v>0</v>
      </c>
      <c r="AD975" s="35">
        <f>'Initial Info Client Demographic'!J975</f>
        <v>0</v>
      </c>
    </row>
    <row r="976" spans="1:30" ht="49.5" customHeight="1">
      <c r="A976" s="29">
        <f t="shared" si="10"/>
        <v>963</v>
      </c>
      <c r="B976" s="82">
        <f>'Initial Info Client Demographic'!B976</f>
        <v>0</v>
      </c>
      <c r="C976" s="83">
        <f>'Initial Info Client Demographic'!C976</f>
        <v>0</v>
      </c>
      <c r="D976" s="84"/>
      <c r="E976" s="85"/>
      <c r="F976" s="86"/>
      <c r="G976" s="87"/>
      <c r="H976" s="88"/>
      <c r="I976" s="89"/>
      <c r="J976" s="90"/>
      <c r="K976" s="91"/>
      <c r="L976" s="92"/>
      <c r="M976" s="93">
        <f t="shared" si="11"/>
        <v>0</v>
      </c>
      <c r="N976" s="109"/>
      <c r="O976" s="94">
        <f t="shared" si="12"/>
        <v>0</v>
      </c>
      <c r="P976" s="95"/>
      <c r="R976" s="96">
        <f>'Initial Info Client Demographic'!D976</f>
        <v>0</v>
      </c>
      <c r="T976" s="33">
        <f>'Initial Info Client Demographic'!E976</f>
        <v>0</v>
      </c>
      <c r="U976" s="34">
        <f>'Initial Info Client Demographic'!F976</f>
        <v>0</v>
      </c>
      <c r="V976" s="35">
        <f>'Initial Info Client Demographic'!G976</f>
        <v>0</v>
      </c>
      <c r="W976" s="33">
        <f>'Initial Info Client Demographic'!H976</f>
        <v>0</v>
      </c>
      <c r="X976" s="34">
        <f>'Initial Info Client Demographic'!I976</f>
        <v>0</v>
      </c>
      <c r="Y976" s="35">
        <f>'Initial Info Client Demographic'!E976</f>
        <v>0</v>
      </c>
      <c r="Z976" s="35">
        <f>'Initial Info Client Demographic'!F976</f>
        <v>0</v>
      </c>
      <c r="AA976" s="35">
        <f>'Initial Info Client Demographic'!G976</f>
        <v>0</v>
      </c>
      <c r="AB976" s="35">
        <f>'Initial Info Client Demographic'!H976</f>
        <v>0</v>
      </c>
      <c r="AC976" s="35">
        <f>'Initial Info Client Demographic'!I976</f>
        <v>0</v>
      </c>
      <c r="AD976" s="35">
        <f>'Initial Info Client Demographic'!J976</f>
        <v>0</v>
      </c>
    </row>
    <row r="977" spans="1:30" ht="49.5" customHeight="1">
      <c r="A977" s="29">
        <f t="shared" si="10"/>
        <v>964</v>
      </c>
      <c r="B977" s="97">
        <f>'Initial Info Client Demographic'!B977</f>
        <v>0</v>
      </c>
      <c r="C977" s="98">
        <f>'Initial Info Client Demographic'!C977</f>
        <v>0</v>
      </c>
      <c r="D977" s="99"/>
      <c r="E977" s="100"/>
      <c r="F977" s="101"/>
      <c r="G977" s="87"/>
      <c r="H977" s="88"/>
      <c r="I977" s="102"/>
      <c r="J977" s="103"/>
      <c r="K977" s="104"/>
      <c r="L977" s="105"/>
      <c r="M977" s="93">
        <f t="shared" si="11"/>
        <v>0</v>
      </c>
      <c r="N977" s="110"/>
      <c r="O977" s="106">
        <f t="shared" si="12"/>
        <v>0</v>
      </c>
      <c r="P977" s="95"/>
      <c r="R977" s="96">
        <f>'Initial Info Client Demographic'!D977</f>
        <v>0</v>
      </c>
      <c r="T977" s="33">
        <f>'Initial Info Client Demographic'!E977</f>
        <v>0</v>
      </c>
      <c r="U977" s="34">
        <f>'Initial Info Client Demographic'!F977</f>
        <v>0</v>
      </c>
      <c r="V977" s="35">
        <f>'Initial Info Client Demographic'!G977</f>
        <v>0</v>
      </c>
      <c r="W977" s="33">
        <f>'Initial Info Client Demographic'!H977</f>
        <v>0</v>
      </c>
      <c r="X977" s="34">
        <f>'Initial Info Client Demographic'!I977</f>
        <v>0</v>
      </c>
      <c r="Y977" s="35">
        <f>'Initial Info Client Demographic'!E977</f>
        <v>0</v>
      </c>
      <c r="Z977" s="35">
        <f>'Initial Info Client Demographic'!F977</f>
        <v>0</v>
      </c>
      <c r="AA977" s="35">
        <f>'Initial Info Client Demographic'!G977</f>
        <v>0</v>
      </c>
      <c r="AB977" s="35">
        <f>'Initial Info Client Demographic'!H977</f>
        <v>0</v>
      </c>
      <c r="AC977" s="35">
        <f>'Initial Info Client Demographic'!I977</f>
        <v>0</v>
      </c>
      <c r="AD977" s="35">
        <f>'Initial Info Client Demographic'!J977</f>
        <v>0</v>
      </c>
    </row>
    <row r="978" spans="1:30" ht="49.5" customHeight="1">
      <c r="A978" s="29">
        <f t="shared" si="10"/>
        <v>965</v>
      </c>
      <c r="B978" s="82">
        <f>'Initial Info Client Demographic'!B978</f>
        <v>0</v>
      </c>
      <c r="C978" s="83">
        <f>'Initial Info Client Demographic'!C978</f>
        <v>0</v>
      </c>
      <c r="D978" s="84"/>
      <c r="E978" s="85"/>
      <c r="F978" s="86"/>
      <c r="G978" s="87"/>
      <c r="H978" s="88"/>
      <c r="I978" s="89"/>
      <c r="J978" s="90"/>
      <c r="K978" s="91"/>
      <c r="L978" s="92"/>
      <c r="M978" s="93">
        <f t="shared" si="11"/>
        <v>0</v>
      </c>
      <c r="N978" s="109"/>
      <c r="O978" s="94">
        <f t="shared" si="12"/>
        <v>0</v>
      </c>
      <c r="P978" s="95"/>
      <c r="R978" s="96">
        <f>'Initial Info Client Demographic'!D978</f>
        <v>0</v>
      </c>
      <c r="T978" s="33">
        <f>'Initial Info Client Demographic'!E978</f>
        <v>0</v>
      </c>
      <c r="U978" s="34">
        <f>'Initial Info Client Demographic'!F978</f>
        <v>0</v>
      </c>
      <c r="V978" s="35">
        <f>'Initial Info Client Demographic'!G978</f>
        <v>0</v>
      </c>
      <c r="W978" s="33">
        <f>'Initial Info Client Demographic'!H978</f>
        <v>0</v>
      </c>
      <c r="X978" s="34">
        <f>'Initial Info Client Demographic'!I978</f>
        <v>0</v>
      </c>
      <c r="Y978" s="35">
        <f>'Initial Info Client Demographic'!E978</f>
        <v>0</v>
      </c>
      <c r="Z978" s="35">
        <f>'Initial Info Client Demographic'!F978</f>
        <v>0</v>
      </c>
      <c r="AA978" s="35">
        <f>'Initial Info Client Demographic'!G978</f>
        <v>0</v>
      </c>
      <c r="AB978" s="35">
        <f>'Initial Info Client Demographic'!H978</f>
        <v>0</v>
      </c>
      <c r="AC978" s="35">
        <f>'Initial Info Client Demographic'!I978</f>
        <v>0</v>
      </c>
      <c r="AD978" s="35">
        <f>'Initial Info Client Demographic'!J978</f>
        <v>0</v>
      </c>
    </row>
    <row r="979" spans="1:30" ht="49.5" customHeight="1">
      <c r="A979" s="29">
        <f t="shared" si="10"/>
        <v>966</v>
      </c>
      <c r="B979" s="97">
        <f>'Initial Info Client Demographic'!B979</f>
        <v>0</v>
      </c>
      <c r="C979" s="98">
        <f>'Initial Info Client Demographic'!C979</f>
        <v>0</v>
      </c>
      <c r="D979" s="99"/>
      <c r="E979" s="100"/>
      <c r="F979" s="101"/>
      <c r="G979" s="87"/>
      <c r="H979" s="88"/>
      <c r="I979" s="102"/>
      <c r="J979" s="103"/>
      <c r="K979" s="104"/>
      <c r="L979" s="105"/>
      <c r="M979" s="93">
        <f t="shared" si="11"/>
        <v>0</v>
      </c>
      <c r="N979" s="110"/>
      <c r="O979" s="106">
        <f t="shared" si="12"/>
        <v>0</v>
      </c>
      <c r="P979" s="95"/>
      <c r="R979" s="96">
        <f>'Initial Info Client Demographic'!D979</f>
        <v>0</v>
      </c>
      <c r="T979" s="33">
        <f>'Initial Info Client Demographic'!E979</f>
        <v>0</v>
      </c>
      <c r="U979" s="34">
        <f>'Initial Info Client Demographic'!F979</f>
        <v>0</v>
      </c>
      <c r="V979" s="35">
        <f>'Initial Info Client Demographic'!G979</f>
        <v>0</v>
      </c>
      <c r="W979" s="33">
        <f>'Initial Info Client Demographic'!H979</f>
        <v>0</v>
      </c>
      <c r="X979" s="34">
        <f>'Initial Info Client Demographic'!I979</f>
        <v>0</v>
      </c>
      <c r="Y979" s="35">
        <f>'Initial Info Client Demographic'!E979</f>
        <v>0</v>
      </c>
      <c r="Z979" s="35">
        <f>'Initial Info Client Demographic'!F979</f>
        <v>0</v>
      </c>
      <c r="AA979" s="35">
        <f>'Initial Info Client Demographic'!G979</f>
        <v>0</v>
      </c>
      <c r="AB979" s="35">
        <f>'Initial Info Client Demographic'!H979</f>
        <v>0</v>
      </c>
      <c r="AC979" s="35">
        <f>'Initial Info Client Demographic'!I979</f>
        <v>0</v>
      </c>
      <c r="AD979" s="35">
        <f>'Initial Info Client Demographic'!J979</f>
        <v>0</v>
      </c>
    </row>
    <row r="980" spans="1:30" ht="49.5" customHeight="1">
      <c r="A980" s="29">
        <f t="shared" si="10"/>
        <v>967</v>
      </c>
      <c r="B980" s="82">
        <f>'Initial Info Client Demographic'!B980</f>
        <v>0</v>
      </c>
      <c r="C980" s="83">
        <f>'Initial Info Client Demographic'!C980</f>
        <v>0</v>
      </c>
      <c r="D980" s="84"/>
      <c r="E980" s="85"/>
      <c r="F980" s="86"/>
      <c r="G980" s="87"/>
      <c r="H980" s="88"/>
      <c r="I980" s="89"/>
      <c r="J980" s="90"/>
      <c r="K980" s="91"/>
      <c r="L980" s="92"/>
      <c r="M980" s="93">
        <f t="shared" si="11"/>
        <v>0</v>
      </c>
      <c r="N980" s="109"/>
      <c r="O980" s="94">
        <f t="shared" si="12"/>
        <v>0</v>
      </c>
      <c r="P980" s="95"/>
      <c r="R980" s="96">
        <f>'Initial Info Client Demographic'!D980</f>
        <v>0</v>
      </c>
      <c r="T980" s="33">
        <f>'Initial Info Client Demographic'!E980</f>
        <v>0</v>
      </c>
      <c r="U980" s="34">
        <f>'Initial Info Client Demographic'!F980</f>
        <v>0</v>
      </c>
      <c r="V980" s="35">
        <f>'Initial Info Client Demographic'!G980</f>
        <v>0</v>
      </c>
      <c r="W980" s="33">
        <f>'Initial Info Client Demographic'!H980</f>
        <v>0</v>
      </c>
      <c r="X980" s="34">
        <f>'Initial Info Client Demographic'!I980</f>
        <v>0</v>
      </c>
      <c r="Y980" s="35">
        <f>'Initial Info Client Demographic'!E980</f>
        <v>0</v>
      </c>
      <c r="Z980" s="35">
        <f>'Initial Info Client Demographic'!F980</f>
        <v>0</v>
      </c>
      <c r="AA980" s="35">
        <f>'Initial Info Client Demographic'!G980</f>
        <v>0</v>
      </c>
      <c r="AB980" s="35">
        <f>'Initial Info Client Demographic'!H980</f>
        <v>0</v>
      </c>
      <c r="AC980" s="35">
        <f>'Initial Info Client Demographic'!I980</f>
        <v>0</v>
      </c>
      <c r="AD980" s="35">
        <f>'Initial Info Client Demographic'!J980</f>
        <v>0</v>
      </c>
    </row>
    <row r="981" spans="1:30" ht="49.5" customHeight="1">
      <c r="A981" s="29">
        <f t="shared" si="10"/>
        <v>968</v>
      </c>
      <c r="B981" s="97">
        <f>'Initial Info Client Demographic'!B981</f>
        <v>0</v>
      </c>
      <c r="C981" s="98">
        <f>'Initial Info Client Demographic'!C981</f>
        <v>0</v>
      </c>
      <c r="D981" s="99"/>
      <c r="E981" s="100"/>
      <c r="F981" s="101"/>
      <c r="G981" s="87"/>
      <c r="H981" s="88"/>
      <c r="I981" s="102"/>
      <c r="J981" s="103"/>
      <c r="K981" s="104"/>
      <c r="L981" s="105"/>
      <c r="M981" s="93">
        <f t="shared" si="11"/>
        <v>0</v>
      </c>
      <c r="N981" s="110"/>
      <c r="O981" s="106">
        <f t="shared" si="12"/>
        <v>0</v>
      </c>
      <c r="P981" s="95"/>
      <c r="R981" s="96">
        <f>'Initial Info Client Demographic'!D981</f>
        <v>0</v>
      </c>
      <c r="T981" s="33">
        <f>'Initial Info Client Demographic'!E981</f>
        <v>0</v>
      </c>
      <c r="U981" s="34">
        <f>'Initial Info Client Demographic'!F981</f>
        <v>0</v>
      </c>
      <c r="V981" s="35">
        <f>'Initial Info Client Demographic'!G981</f>
        <v>0</v>
      </c>
      <c r="W981" s="33">
        <f>'Initial Info Client Demographic'!H981</f>
        <v>0</v>
      </c>
      <c r="X981" s="34">
        <f>'Initial Info Client Demographic'!I981</f>
        <v>0</v>
      </c>
      <c r="Y981" s="35">
        <f>'Initial Info Client Demographic'!E981</f>
        <v>0</v>
      </c>
      <c r="Z981" s="35">
        <f>'Initial Info Client Demographic'!F981</f>
        <v>0</v>
      </c>
      <c r="AA981" s="35">
        <f>'Initial Info Client Demographic'!G981</f>
        <v>0</v>
      </c>
      <c r="AB981" s="35">
        <f>'Initial Info Client Demographic'!H981</f>
        <v>0</v>
      </c>
      <c r="AC981" s="35">
        <f>'Initial Info Client Demographic'!I981</f>
        <v>0</v>
      </c>
      <c r="AD981" s="35">
        <f>'Initial Info Client Demographic'!J981</f>
        <v>0</v>
      </c>
    </row>
    <row r="982" spans="1:30" ht="49.5" customHeight="1">
      <c r="A982" s="29">
        <f t="shared" si="10"/>
        <v>969</v>
      </c>
      <c r="B982" s="82">
        <f>'Initial Info Client Demographic'!B982</f>
        <v>0</v>
      </c>
      <c r="C982" s="83">
        <f>'Initial Info Client Demographic'!C982</f>
        <v>0</v>
      </c>
      <c r="D982" s="84"/>
      <c r="E982" s="85"/>
      <c r="F982" s="86"/>
      <c r="G982" s="87"/>
      <c r="H982" s="88"/>
      <c r="I982" s="89"/>
      <c r="J982" s="90"/>
      <c r="K982" s="91"/>
      <c r="L982" s="92"/>
      <c r="M982" s="93">
        <f t="shared" si="11"/>
        <v>0</v>
      </c>
      <c r="N982" s="109"/>
      <c r="O982" s="94">
        <f t="shared" si="12"/>
        <v>0</v>
      </c>
      <c r="P982" s="95"/>
      <c r="R982" s="96">
        <f>'Initial Info Client Demographic'!D982</f>
        <v>0</v>
      </c>
      <c r="T982" s="33">
        <f>'Initial Info Client Demographic'!E982</f>
        <v>0</v>
      </c>
      <c r="U982" s="34">
        <f>'Initial Info Client Demographic'!F982</f>
        <v>0</v>
      </c>
      <c r="V982" s="35">
        <f>'Initial Info Client Demographic'!G982</f>
        <v>0</v>
      </c>
      <c r="W982" s="33">
        <f>'Initial Info Client Demographic'!H982</f>
        <v>0</v>
      </c>
      <c r="X982" s="34">
        <f>'Initial Info Client Demographic'!I982</f>
        <v>0</v>
      </c>
      <c r="Y982" s="35">
        <f>'Initial Info Client Demographic'!E982</f>
        <v>0</v>
      </c>
      <c r="Z982" s="35">
        <f>'Initial Info Client Demographic'!F982</f>
        <v>0</v>
      </c>
      <c r="AA982" s="35">
        <f>'Initial Info Client Demographic'!G982</f>
        <v>0</v>
      </c>
      <c r="AB982" s="35">
        <f>'Initial Info Client Demographic'!H982</f>
        <v>0</v>
      </c>
      <c r="AC982" s="35">
        <f>'Initial Info Client Demographic'!I982</f>
        <v>0</v>
      </c>
      <c r="AD982" s="35">
        <f>'Initial Info Client Demographic'!J982</f>
        <v>0</v>
      </c>
    </row>
    <row r="983" spans="1:30" ht="49.5" customHeight="1">
      <c r="A983" s="29">
        <f t="shared" si="10"/>
        <v>970</v>
      </c>
      <c r="B983" s="97">
        <f>'Initial Info Client Demographic'!B983</f>
        <v>0</v>
      </c>
      <c r="C983" s="98">
        <f>'Initial Info Client Demographic'!C983</f>
        <v>0</v>
      </c>
      <c r="D983" s="99"/>
      <c r="E983" s="100"/>
      <c r="F983" s="101"/>
      <c r="G983" s="87"/>
      <c r="H983" s="88"/>
      <c r="I983" s="102"/>
      <c r="J983" s="103"/>
      <c r="K983" s="104"/>
      <c r="L983" s="105"/>
      <c r="M983" s="93">
        <f t="shared" si="11"/>
        <v>0</v>
      </c>
      <c r="N983" s="110"/>
      <c r="O983" s="106">
        <f t="shared" si="12"/>
        <v>0</v>
      </c>
      <c r="P983" s="95"/>
      <c r="R983" s="96">
        <f>'Initial Info Client Demographic'!D983</f>
        <v>0</v>
      </c>
      <c r="T983" s="33">
        <f>'Initial Info Client Demographic'!E983</f>
        <v>0</v>
      </c>
      <c r="U983" s="34">
        <f>'Initial Info Client Demographic'!F983</f>
        <v>0</v>
      </c>
      <c r="V983" s="35">
        <f>'Initial Info Client Demographic'!G983</f>
        <v>0</v>
      </c>
      <c r="W983" s="33">
        <f>'Initial Info Client Demographic'!H983</f>
        <v>0</v>
      </c>
      <c r="X983" s="34">
        <f>'Initial Info Client Demographic'!I983</f>
        <v>0</v>
      </c>
      <c r="Y983" s="35">
        <f>'Initial Info Client Demographic'!E983</f>
        <v>0</v>
      </c>
      <c r="Z983" s="35">
        <f>'Initial Info Client Demographic'!F983</f>
        <v>0</v>
      </c>
      <c r="AA983" s="35">
        <f>'Initial Info Client Demographic'!G983</f>
        <v>0</v>
      </c>
      <c r="AB983" s="35">
        <f>'Initial Info Client Demographic'!H983</f>
        <v>0</v>
      </c>
      <c r="AC983" s="35">
        <f>'Initial Info Client Demographic'!I983</f>
        <v>0</v>
      </c>
      <c r="AD983" s="35">
        <f>'Initial Info Client Demographic'!J983</f>
        <v>0</v>
      </c>
    </row>
    <row r="984" spans="1:30" ht="49.5" customHeight="1">
      <c r="A984" s="29">
        <f t="shared" si="10"/>
        <v>971</v>
      </c>
      <c r="B984" s="82">
        <f>'Initial Info Client Demographic'!B984</f>
        <v>0</v>
      </c>
      <c r="C984" s="83">
        <f>'Initial Info Client Demographic'!C984</f>
        <v>0</v>
      </c>
      <c r="D984" s="84"/>
      <c r="E984" s="85"/>
      <c r="F984" s="86"/>
      <c r="G984" s="87"/>
      <c r="H984" s="88"/>
      <c r="I984" s="89"/>
      <c r="J984" s="90"/>
      <c r="K984" s="91"/>
      <c r="L984" s="92"/>
      <c r="M984" s="93">
        <f t="shared" si="11"/>
        <v>0</v>
      </c>
      <c r="N984" s="109"/>
      <c r="O984" s="94">
        <f t="shared" si="12"/>
        <v>0</v>
      </c>
      <c r="P984" s="95"/>
      <c r="R984" s="96">
        <f>'Initial Info Client Demographic'!D984</f>
        <v>0</v>
      </c>
      <c r="T984" s="33">
        <f>'Initial Info Client Demographic'!E984</f>
        <v>0</v>
      </c>
      <c r="U984" s="34">
        <f>'Initial Info Client Demographic'!F984</f>
        <v>0</v>
      </c>
      <c r="V984" s="35">
        <f>'Initial Info Client Demographic'!G984</f>
        <v>0</v>
      </c>
      <c r="W984" s="33">
        <f>'Initial Info Client Demographic'!H984</f>
        <v>0</v>
      </c>
      <c r="X984" s="34">
        <f>'Initial Info Client Demographic'!I984</f>
        <v>0</v>
      </c>
      <c r="Y984" s="35">
        <f>'Initial Info Client Demographic'!E984</f>
        <v>0</v>
      </c>
      <c r="Z984" s="35">
        <f>'Initial Info Client Demographic'!F984</f>
        <v>0</v>
      </c>
      <c r="AA984" s="35">
        <f>'Initial Info Client Demographic'!G984</f>
        <v>0</v>
      </c>
      <c r="AB984" s="35">
        <f>'Initial Info Client Demographic'!H984</f>
        <v>0</v>
      </c>
      <c r="AC984" s="35">
        <f>'Initial Info Client Demographic'!I984</f>
        <v>0</v>
      </c>
      <c r="AD984" s="35">
        <f>'Initial Info Client Demographic'!J984</f>
        <v>0</v>
      </c>
    </row>
    <row r="985" spans="1:30" ht="49.5" customHeight="1">
      <c r="A985" s="29">
        <f t="shared" si="10"/>
        <v>972</v>
      </c>
      <c r="B985" s="97">
        <f>'Initial Info Client Demographic'!B985</f>
        <v>0</v>
      </c>
      <c r="C985" s="98">
        <f>'Initial Info Client Demographic'!C985</f>
        <v>0</v>
      </c>
      <c r="D985" s="99"/>
      <c r="E985" s="100"/>
      <c r="F985" s="101"/>
      <c r="G985" s="87"/>
      <c r="H985" s="88"/>
      <c r="I985" s="102"/>
      <c r="J985" s="103"/>
      <c r="K985" s="104"/>
      <c r="L985" s="105"/>
      <c r="M985" s="93">
        <f t="shared" si="11"/>
        <v>0</v>
      </c>
      <c r="N985" s="110"/>
      <c r="O985" s="106">
        <f t="shared" si="12"/>
        <v>0</v>
      </c>
      <c r="P985" s="95"/>
      <c r="R985" s="96">
        <f>'Initial Info Client Demographic'!D985</f>
        <v>0</v>
      </c>
      <c r="T985" s="33">
        <f>'Initial Info Client Demographic'!E985</f>
        <v>0</v>
      </c>
      <c r="U985" s="34">
        <f>'Initial Info Client Demographic'!F985</f>
        <v>0</v>
      </c>
      <c r="V985" s="35">
        <f>'Initial Info Client Demographic'!G985</f>
        <v>0</v>
      </c>
      <c r="W985" s="33">
        <f>'Initial Info Client Demographic'!H985</f>
        <v>0</v>
      </c>
      <c r="X985" s="34">
        <f>'Initial Info Client Demographic'!I985</f>
        <v>0</v>
      </c>
      <c r="Y985" s="35">
        <f>'Initial Info Client Demographic'!E985</f>
        <v>0</v>
      </c>
      <c r="Z985" s="35">
        <f>'Initial Info Client Demographic'!F985</f>
        <v>0</v>
      </c>
      <c r="AA985" s="35">
        <f>'Initial Info Client Demographic'!G985</f>
        <v>0</v>
      </c>
      <c r="AB985" s="35">
        <f>'Initial Info Client Demographic'!H985</f>
        <v>0</v>
      </c>
      <c r="AC985" s="35">
        <f>'Initial Info Client Demographic'!I985</f>
        <v>0</v>
      </c>
      <c r="AD985" s="35">
        <f>'Initial Info Client Demographic'!J985</f>
        <v>0</v>
      </c>
    </row>
    <row r="986" spans="1:30" ht="49.5" customHeight="1">
      <c r="A986" s="29">
        <f t="shared" si="10"/>
        <v>973</v>
      </c>
      <c r="B986" s="82">
        <f>'Initial Info Client Demographic'!B986</f>
        <v>0</v>
      </c>
      <c r="C986" s="83">
        <f>'Initial Info Client Demographic'!C986</f>
        <v>0</v>
      </c>
      <c r="D986" s="84"/>
      <c r="E986" s="85"/>
      <c r="F986" s="86"/>
      <c r="G986" s="87"/>
      <c r="H986" s="88"/>
      <c r="I986" s="89"/>
      <c r="J986" s="90"/>
      <c r="K986" s="91"/>
      <c r="L986" s="92"/>
      <c r="M986" s="93">
        <f t="shared" si="11"/>
        <v>0</v>
      </c>
      <c r="N986" s="109"/>
      <c r="O986" s="94">
        <f t="shared" si="12"/>
        <v>0</v>
      </c>
      <c r="P986" s="95"/>
      <c r="R986" s="96">
        <f>'Initial Info Client Demographic'!D986</f>
        <v>0</v>
      </c>
      <c r="T986" s="33">
        <f>'Initial Info Client Demographic'!E986</f>
        <v>0</v>
      </c>
      <c r="U986" s="34">
        <f>'Initial Info Client Demographic'!F986</f>
        <v>0</v>
      </c>
      <c r="V986" s="35">
        <f>'Initial Info Client Demographic'!G986</f>
        <v>0</v>
      </c>
      <c r="W986" s="33">
        <f>'Initial Info Client Demographic'!H986</f>
        <v>0</v>
      </c>
      <c r="X986" s="34">
        <f>'Initial Info Client Demographic'!I986</f>
        <v>0</v>
      </c>
      <c r="Y986" s="35">
        <f>'Initial Info Client Demographic'!E986</f>
        <v>0</v>
      </c>
      <c r="Z986" s="35">
        <f>'Initial Info Client Demographic'!F986</f>
        <v>0</v>
      </c>
      <c r="AA986" s="35">
        <f>'Initial Info Client Demographic'!G986</f>
        <v>0</v>
      </c>
      <c r="AB986" s="35">
        <f>'Initial Info Client Demographic'!H986</f>
        <v>0</v>
      </c>
      <c r="AC986" s="35">
        <f>'Initial Info Client Demographic'!I986</f>
        <v>0</v>
      </c>
      <c r="AD986" s="35">
        <f>'Initial Info Client Demographic'!J986</f>
        <v>0</v>
      </c>
    </row>
    <row r="987" spans="1:30" ht="49.5" customHeight="1">
      <c r="A987" s="29">
        <f t="shared" si="10"/>
        <v>974</v>
      </c>
      <c r="B987" s="97">
        <f>'Initial Info Client Demographic'!B987</f>
        <v>0</v>
      </c>
      <c r="C987" s="98">
        <f>'Initial Info Client Demographic'!C987</f>
        <v>0</v>
      </c>
      <c r="D987" s="99"/>
      <c r="E987" s="100"/>
      <c r="F987" s="101"/>
      <c r="G987" s="87"/>
      <c r="H987" s="88"/>
      <c r="I987" s="102"/>
      <c r="J987" s="103"/>
      <c r="K987" s="104"/>
      <c r="L987" s="105"/>
      <c r="M987" s="93">
        <f t="shared" si="11"/>
        <v>0</v>
      </c>
      <c r="N987" s="110"/>
      <c r="O987" s="106">
        <f t="shared" si="12"/>
        <v>0</v>
      </c>
      <c r="P987" s="95"/>
      <c r="R987" s="96">
        <f>'Initial Info Client Demographic'!D987</f>
        <v>0</v>
      </c>
      <c r="T987" s="33">
        <f>'Initial Info Client Demographic'!E987</f>
        <v>0</v>
      </c>
      <c r="U987" s="34">
        <f>'Initial Info Client Demographic'!F987</f>
        <v>0</v>
      </c>
      <c r="V987" s="35">
        <f>'Initial Info Client Demographic'!G987</f>
        <v>0</v>
      </c>
      <c r="W987" s="33">
        <f>'Initial Info Client Demographic'!H987</f>
        <v>0</v>
      </c>
      <c r="X987" s="34">
        <f>'Initial Info Client Demographic'!I987</f>
        <v>0</v>
      </c>
      <c r="Y987" s="35">
        <f>'Initial Info Client Demographic'!E987</f>
        <v>0</v>
      </c>
      <c r="Z987" s="35">
        <f>'Initial Info Client Demographic'!F987</f>
        <v>0</v>
      </c>
      <c r="AA987" s="35">
        <f>'Initial Info Client Demographic'!G987</f>
        <v>0</v>
      </c>
      <c r="AB987" s="35">
        <f>'Initial Info Client Demographic'!H987</f>
        <v>0</v>
      </c>
      <c r="AC987" s="35">
        <f>'Initial Info Client Demographic'!I987</f>
        <v>0</v>
      </c>
      <c r="AD987" s="35">
        <f>'Initial Info Client Demographic'!J987</f>
        <v>0</v>
      </c>
    </row>
    <row r="988" spans="1:30" ht="49.5" customHeight="1">
      <c r="A988" s="29">
        <f t="shared" si="10"/>
        <v>975</v>
      </c>
      <c r="B988" s="82">
        <f>'Initial Info Client Demographic'!B988</f>
        <v>0</v>
      </c>
      <c r="C988" s="83">
        <f>'Initial Info Client Demographic'!C988</f>
        <v>0</v>
      </c>
      <c r="D988" s="84"/>
      <c r="E988" s="85"/>
      <c r="F988" s="86"/>
      <c r="G988" s="87"/>
      <c r="H988" s="88"/>
      <c r="I988" s="89"/>
      <c r="J988" s="90"/>
      <c r="K988" s="91"/>
      <c r="L988" s="92"/>
      <c r="M988" s="93">
        <f t="shared" si="11"/>
        <v>0</v>
      </c>
      <c r="N988" s="109"/>
      <c r="O988" s="94">
        <f t="shared" si="12"/>
        <v>0</v>
      </c>
      <c r="P988" s="95"/>
      <c r="R988" s="96">
        <f>'Initial Info Client Demographic'!D988</f>
        <v>0</v>
      </c>
      <c r="T988" s="33">
        <f>'Initial Info Client Demographic'!E988</f>
        <v>0</v>
      </c>
      <c r="U988" s="34">
        <f>'Initial Info Client Demographic'!F988</f>
        <v>0</v>
      </c>
      <c r="V988" s="35">
        <f>'Initial Info Client Demographic'!G988</f>
        <v>0</v>
      </c>
      <c r="W988" s="33">
        <f>'Initial Info Client Demographic'!H988</f>
        <v>0</v>
      </c>
      <c r="X988" s="34">
        <f>'Initial Info Client Demographic'!I988</f>
        <v>0</v>
      </c>
      <c r="Y988" s="35">
        <f>'Initial Info Client Demographic'!E988</f>
        <v>0</v>
      </c>
      <c r="Z988" s="35">
        <f>'Initial Info Client Demographic'!F988</f>
        <v>0</v>
      </c>
      <c r="AA988" s="35">
        <f>'Initial Info Client Demographic'!G988</f>
        <v>0</v>
      </c>
      <c r="AB988" s="35">
        <f>'Initial Info Client Demographic'!H988</f>
        <v>0</v>
      </c>
      <c r="AC988" s="35">
        <f>'Initial Info Client Demographic'!I988</f>
        <v>0</v>
      </c>
      <c r="AD988" s="35">
        <f>'Initial Info Client Demographic'!J988</f>
        <v>0</v>
      </c>
    </row>
    <row r="989" spans="1:30" ht="49.5" customHeight="1">
      <c r="A989" s="29">
        <f t="shared" si="10"/>
        <v>976</v>
      </c>
      <c r="B989" s="97">
        <f>'Initial Info Client Demographic'!B989</f>
        <v>0</v>
      </c>
      <c r="C989" s="98">
        <f>'Initial Info Client Demographic'!C989</f>
        <v>0</v>
      </c>
      <c r="D989" s="99"/>
      <c r="E989" s="100"/>
      <c r="F989" s="101"/>
      <c r="G989" s="87"/>
      <c r="H989" s="88"/>
      <c r="I989" s="102"/>
      <c r="J989" s="103"/>
      <c r="K989" s="104"/>
      <c r="L989" s="105"/>
      <c r="M989" s="93">
        <f t="shared" si="11"/>
        <v>0</v>
      </c>
      <c r="N989" s="110"/>
      <c r="O989" s="106">
        <f t="shared" si="12"/>
        <v>0</v>
      </c>
      <c r="P989" s="95"/>
      <c r="R989" s="96">
        <f>'Initial Info Client Demographic'!D989</f>
        <v>0</v>
      </c>
      <c r="T989" s="33">
        <f>'Initial Info Client Demographic'!E989</f>
        <v>0</v>
      </c>
      <c r="U989" s="34">
        <f>'Initial Info Client Demographic'!F989</f>
        <v>0</v>
      </c>
      <c r="V989" s="35">
        <f>'Initial Info Client Demographic'!G989</f>
        <v>0</v>
      </c>
      <c r="W989" s="33">
        <f>'Initial Info Client Demographic'!H989</f>
        <v>0</v>
      </c>
      <c r="X989" s="34">
        <f>'Initial Info Client Demographic'!I989</f>
        <v>0</v>
      </c>
      <c r="Y989" s="35">
        <f>'Initial Info Client Demographic'!E989</f>
        <v>0</v>
      </c>
      <c r="Z989" s="35">
        <f>'Initial Info Client Demographic'!F989</f>
        <v>0</v>
      </c>
      <c r="AA989" s="35">
        <f>'Initial Info Client Demographic'!G989</f>
        <v>0</v>
      </c>
      <c r="AB989" s="35">
        <f>'Initial Info Client Demographic'!H989</f>
        <v>0</v>
      </c>
      <c r="AC989" s="35">
        <f>'Initial Info Client Demographic'!I989</f>
        <v>0</v>
      </c>
      <c r="AD989" s="35">
        <f>'Initial Info Client Demographic'!J989</f>
        <v>0</v>
      </c>
    </row>
    <row r="990" spans="1:30" ht="49.5" customHeight="1">
      <c r="A990" s="29">
        <f t="shared" si="10"/>
        <v>977</v>
      </c>
      <c r="B990" s="82">
        <f>'Initial Info Client Demographic'!B990</f>
        <v>0</v>
      </c>
      <c r="C990" s="83">
        <f>'Initial Info Client Demographic'!C990</f>
        <v>0</v>
      </c>
      <c r="D990" s="84"/>
      <c r="E990" s="85"/>
      <c r="F990" s="86"/>
      <c r="G990" s="87"/>
      <c r="H990" s="88"/>
      <c r="I990" s="89"/>
      <c r="J990" s="90"/>
      <c r="K990" s="91"/>
      <c r="L990" s="92"/>
      <c r="M990" s="93">
        <f t="shared" si="11"/>
        <v>0</v>
      </c>
      <c r="N990" s="109"/>
      <c r="O990" s="94">
        <f t="shared" si="12"/>
        <v>0</v>
      </c>
      <c r="P990" s="95" t="s">
        <v>203</v>
      </c>
      <c r="R990" s="96">
        <f>'Initial Info Client Demographic'!D990</f>
        <v>0</v>
      </c>
      <c r="T990" s="33">
        <f>'Initial Info Client Demographic'!E990</f>
        <v>0</v>
      </c>
      <c r="U990" s="34">
        <f>'Initial Info Client Demographic'!F990</f>
        <v>0</v>
      </c>
      <c r="V990" s="35">
        <f>'Initial Info Client Demographic'!G990</f>
        <v>0</v>
      </c>
      <c r="W990" s="33">
        <f>'Initial Info Client Demographic'!H990</f>
        <v>0</v>
      </c>
      <c r="X990" s="34">
        <f>'Initial Info Client Demographic'!I990</f>
        <v>0</v>
      </c>
      <c r="Y990" s="35">
        <f>'Initial Info Client Demographic'!E990</f>
        <v>0</v>
      </c>
      <c r="Z990" s="35">
        <f>'Initial Info Client Demographic'!F990</f>
        <v>0</v>
      </c>
      <c r="AA990" s="35">
        <f>'Initial Info Client Demographic'!G990</f>
        <v>0</v>
      </c>
      <c r="AB990" s="35">
        <f>'Initial Info Client Demographic'!H990</f>
        <v>0</v>
      </c>
      <c r="AC990" s="35">
        <f>'Initial Info Client Demographic'!I990</f>
        <v>0</v>
      </c>
      <c r="AD990" s="35">
        <f>'Initial Info Client Demographic'!J990</f>
        <v>0</v>
      </c>
    </row>
    <row r="991" spans="1:30" ht="49.5" customHeight="1">
      <c r="A991" s="29">
        <f t="shared" si="10"/>
        <v>978</v>
      </c>
      <c r="B991" s="97">
        <f>'Initial Info Client Demographic'!B991</f>
        <v>0</v>
      </c>
      <c r="C991" s="98">
        <f>'Initial Info Client Demographic'!C991</f>
        <v>0</v>
      </c>
      <c r="D991" s="99"/>
      <c r="E991" s="100"/>
      <c r="F991" s="101"/>
      <c r="G991" s="87"/>
      <c r="H991" s="88"/>
      <c r="I991" s="102"/>
      <c r="J991" s="103"/>
      <c r="K991" s="104"/>
      <c r="L991" s="105"/>
      <c r="M991" s="93">
        <f t="shared" si="11"/>
        <v>0</v>
      </c>
      <c r="N991" s="110"/>
      <c r="O991" s="106">
        <f t="shared" si="12"/>
        <v>0</v>
      </c>
      <c r="P991" s="95"/>
      <c r="R991" s="96">
        <f>'Initial Info Client Demographic'!D991</f>
        <v>0</v>
      </c>
      <c r="T991" s="33">
        <f>'Initial Info Client Demographic'!E991</f>
        <v>0</v>
      </c>
      <c r="U991" s="34">
        <f>'Initial Info Client Demographic'!F991</f>
        <v>0</v>
      </c>
      <c r="V991" s="35">
        <f>'Initial Info Client Demographic'!G991</f>
        <v>0</v>
      </c>
      <c r="W991" s="33">
        <f>'Initial Info Client Demographic'!H991</f>
        <v>0</v>
      </c>
      <c r="X991" s="34">
        <f>'Initial Info Client Demographic'!I991</f>
        <v>0</v>
      </c>
      <c r="Y991" s="35">
        <f>'Initial Info Client Demographic'!E991</f>
        <v>0</v>
      </c>
      <c r="Z991" s="35">
        <f>'Initial Info Client Demographic'!F991</f>
        <v>0</v>
      </c>
      <c r="AA991" s="35">
        <f>'Initial Info Client Demographic'!G991</f>
        <v>0</v>
      </c>
      <c r="AB991" s="35">
        <f>'Initial Info Client Demographic'!H991</f>
        <v>0</v>
      </c>
      <c r="AC991" s="35">
        <f>'Initial Info Client Demographic'!I991</f>
        <v>0</v>
      </c>
      <c r="AD991" s="35">
        <f>'Initial Info Client Demographic'!J991</f>
        <v>0</v>
      </c>
    </row>
    <row r="992" spans="1:30" ht="49.5" customHeight="1">
      <c r="A992" s="29">
        <f t="shared" si="10"/>
        <v>979</v>
      </c>
      <c r="B992" s="82">
        <f>'Initial Info Client Demographic'!B992</f>
        <v>0</v>
      </c>
      <c r="C992" s="83">
        <f>'Initial Info Client Demographic'!C992</f>
        <v>0</v>
      </c>
      <c r="D992" s="84"/>
      <c r="E992" s="85"/>
      <c r="F992" s="86"/>
      <c r="G992" s="87"/>
      <c r="H992" s="88"/>
      <c r="I992" s="89"/>
      <c r="J992" s="90"/>
      <c r="K992" s="91"/>
      <c r="L992" s="92"/>
      <c r="M992" s="93">
        <f t="shared" si="11"/>
        <v>0</v>
      </c>
      <c r="N992" s="109"/>
      <c r="O992" s="94">
        <f t="shared" si="12"/>
        <v>0</v>
      </c>
      <c r="P992" s="95"/>
      <c r="R992" s="96">
        <f>'Initial Info Client Demographic'!D992</f>
        <v>0</v>
      </c>
      <c r="T992" s="33">
        <f>'Initial Info Client Demographic'!E992</f>
        <v>0</v>
      </c>
      <c r="U992" s="34">
        <f>'Initial Info Client Demographic'!F992</f>
        <v>0</v>
      </c>
      <c r="V992" s="35">
        <f>'Initial Info Client Demographic'!G992</f>
        <v>0</v>
      </c>
      <c r="W992" s="33">
        <f>'Initial Info Client Demographic'!H992</f>
        <v>0</v>
      </c>
      <c r="X992" s="34">
        <f>'Initial Info Client Demographic'!I992</f>
        <v>0</v>
      </c>
      <c r="Y992" s="35">
        <f>'Initial Info Client Demographic'!E992</f>
        <v>0</v>
      </c>
      <c r="Z992" s="35">
        <f>'Initial Info Client Demographic'!F992</f>
        <v>0</v>
      </c>
      <c r="AA992" s="35">
        <f>'Initial Info Client Demographic'!G992</f>
        <v>0</v>
      </c>
      <c r="AB992" s="35">
        <f>'Initial Info Client Demographic'!H992</f>
        <v>0</v>
      </c>
      <c r="AC992" s="35">
        <f>'Initial Info Client Demographic'!I992</f>
        <v>0</v>
      </c>
      <c r="AD992" s="35">
        <f>'Initial Info Client Demographic'!J992</f>
        <v>0</v>
      </c>
    </row>
    <row r="993" spans="1:30" ht="49.5" customHeight="1">
      <c r="A993" s="29">
        <f t="shared" si="10"/>
        <v>980</v>
      </c>
      <c r="B993" s="97">
        <f>'Initial Info Client Demographic'!B993</f>
        <v>0</v>
      </c>
      <c r="C993" s="98">
        <f>'Initial Info Client Demographic'!C993</f>
        <v>0</v>
      </c>
      <c r="D993" s="99"/>
      <c r="E993" s="100"/>
      <c r="F993" s="101"/>
      <c r="G993" s="87"/>
      <c r="H993" s="88"/>
      <c r="I993" s="102"/>
      <c r="J993" s="103"/>
      <c r="K993" s="104"/>
      <c r="L993" s="105"/>
      <c r="M993" s="93">
        <f t="shared" si="11"/>
        <v>0</v>
      </c>
      <c r="N993" s="110"/>
      <c r="O993" s="106">
        <f t="shared" si="12"/>
        <v>0</v>
      </c>
      <c r="P993" s="95"/>
      <c r="R993" s="96">
        <f>'Initial Info Client Demographic'!D993</f>
        <v>0</v>
      </c>
      <c r="T993" s="33">
        <f>'Initial Info Client Demographic'!E993</f>
        <v>0</v>
      </c>
      <c r="U993" s="34">
        <f>'Initial Info Client Demographic'!F993</f>
        <v>0</v>
      </c>
      <c r="V993" s="35">
        <f>'Initial Info Client Demographic'!G993</f>
        <v>0</v>
      </c>
      <c r="W993" s="33">
        <f>'Initial Info Client Demographic'!H993</f>
        <v>0</v>
      </c>
      <c r="X993" s="34">
        <f>'Initial Info Client Demographic'!I993</f>
        <v>0</v>
      </c>
      <c r="Y993" s="35">
        <f>'Initial Info Client Demographic'!E993</f>
        <v>0</v>
      </c>
      <c r="Z993" s="35">
        <f>'Initial Info Client Demographic'!F993</f>
        <v>0</v>
      </c>
      <c r="AA993" s="35">
        <f>'Initial Info Client Demographic'!G993</f>
        <v>0</v>
      </c>
      <c r="AB993" s="35">
        <f>'Initial Info Client Demographic'!H993</f>
        <v>0</v>
      </c>
      <c r="AC993" s="35">
        <f>'Initial Info Client Demographic'!I993</f>
        <v>0</v>
      </c>
      <c r="AD993" s="35">
        <f>'Initial Info Client Demographic'!J993</f>
        <v>0</v>
      </c>
    </row>
    <row r="994" spans="1:30" ht="49.5" customHeight="1">
      <c r="A994" s="29">
        <f t="shared" si="10"/>
        <v>981</v>
      </c>
      <c r="B994" s="82">
        <f>'Initial Info Client Demographic'!B994</f>
        <v>0</v>
      </c>
      <c r="C994" s="83">
        <f>'Initial Info Client Demographic'!C994</f>
        <v>0</v>
      </c>
      <c r="D994" s="84"/>
      <c r="E994" s="85"/>
      <c r="F994" s="86"/>
      <c r="G994" s="87"/>
      <c r="H994" s="88"/>
      <c r="I994" s="89"/>
      <c r="J994" s="90"/>
      <c r="K994" s="91"/>
      <c r="L994" s="92"/>
      <c r="M994" s="93">
        <f t="shared" si="11"/>
        <v>0</v>
      </c>
      <c r="N994" s="109"/>
      <c r="O994" s="94">
        <f t="shared" si="12"/>
        <v>0</v>
      </c>
      <c r="P994" s="95"/>
      <c r="R994" s="96">
        <f>'Initial Info Client Demographic'!D994</f>
        <v>0</v>
      </c>
      <c r="T994" s="33">
        <f>'Initial Info Client Demographic'!E994</f>
        <v>0</v>
      </c>
      <c r="U994" s="34">
        <f>'Initial Info Client Demographic'!F994</f>
        <v>0</v>
      </c>
      <c r="V994" s="35">
        <f>'Initial Info Client Demographic'!G994</f>
        <v>0</v>
      </c>
      <c r="W994" s="33">
        <f>'Initial Info Client Demographic'!H994</f>
        <v>0</v>
      </c>
      <c r="X994" s="34">
        <f>'Initial Info Client Demographic'!I994</f>
        <v>0</v>
      </c>
      <c r="Y994" s="35">
        <f>'Initial Info Client Demographic'!E994</f>
        <v>0</v>
      </c>
      <c r="Z994" s="35">
        <f>'Initial Info Client Demographic'!F994</f>
        <v>0</v>
      </c>
      <c r="AA994" s="35">
        <f>'Initial Info Client Demographic'!G994</f>
        <v>0</v>
      </c>
      <c r="AB994" s="35">
        <f>'Initial Info Client Demographic'!H994</f>
        <v>0</v>
      </c>
      <c r="AC994" s="35">
        <f>'Initial Info Client Demographic'!I994</f>
        <v>0</v>
      </c>
      <c r="AD994" s="35">
        <f>'Initial Info Client Demographic'!J994</f>
        <v>0</v>
      </c>
    </row>
    <row r="995" spans="1:30" ht="49.5" customHeight="1">
      <c r="A995" s="29">
        <f t="shared" si="10"/>
        <v>982</v>
      </c>
      <c r="B995" s="97">
        <f>'Initial Info Client Demographic'!B995</f>
        <v>0</v>
      </c>
      <c r="C995" s="98">
        <f>'Initial Info Client Demographic'!C995</f>
        <v>0</v>
      </c>
      <c r="D995" s="99"/>
      <c r="E995" s="100"/>
      <c r="F995" s="101"/>
      <c r="G995" s="87"/>
      <c r="H995" s="88"/>
      <c r="I995" s="102"/>
      <c r="J995" s="103"/>
      <c r="K995" s="104"/>
      <c r="L995" s="105"/>
      <c r="M995" s="93">
        <f t="shared" si="11"/>
        <v>0</v>
      </c>
      <c r="N995" s="110"/>
      <c r="O995" s="106">
        <f t="shared" si="12"/>
        <v>0</v>
      </c>
      <c r="P995" s="95"/>
      <c r="R995" s="96">
        <f>'Initial Info Client Demographic'!D995</f>
        <v>0</v>
      </c>
      <c r="T995" s="33">
        <f>'Initial Info Client Demographic'!E995</f>
        <v>0</v>
      </c>
      <c r="U995" s="34">
        <f>'Initial Info Client Demographic'!F995</f>
        <v>0</v>
      </c>
      <c r="V995" s="35">
        <f>'Initial Info Client Demographic'!G995</f>
        <v>0</v>
      </c>
      <c r="W995" s="33">
        <f>'Initial Info Client Demographic'!H995</f>
        <v>0</v>
      </c>
      <c r="X995" s="34">
        <f>'Initial Info Client Demographic'!I995</f>
        <v>0</v>
      </c>
      <c r="Y995" s="35">
        <f>'Initial Info Client Demographic'!E995</f>
        <v>0</v>
      </c>
      <c r="Z995" s="35">
        <f>'Initial Info Client Demographic'!F995</f>
        <v>0</v>
      </c>
      <c r="AA995" s="35">
        <f>'Initial Info Client Demographic'!G995</f>
        <v>0</v>
      </c>
      <c r="AB995" s="35">
        <f>'Initial Info Client Demographic'!H995</f>
        <v>0</v>
      </c>
      <c r="AC995" s="35">
        <f>'Initial Info Client Demographic'!I995</f>
        <v>0</v>
      </c>
      <c r="AD995" s="35">
        <f>'Initial Info Client Demographic'!J995</f>
        <v>0</v>
      </c>
    </row>
    <row r="996" spans="1:30" ht="49.5" customHeight="1">
      <c r="A996" s="29">
        <f t="shared" si="10"/>
        <v>983</v>
      </c>
      <c r="B996" s="82">
        <f>'Initial Info Client Demographic'!B996</f>
        <v>0</v>
      </c>
      <c r="C996" s="83">
        <f>'Initial Info Client Demographic'!C996</f>
        <v>0</v>
      </c>
      <c r="D996" s="84"/>
      <c r="E996" s="85"/>
      <c r="F996" s="86"/>
      <c r="G996" s="87"/>
      <c r="H996" s="88"/>
      <c r="I996" s="89"/>
      <c r="J996" s="90"/>
      <c r="K996" s="91"/>
      <c r="L996" s="92"/>
      <c r="M996" s="93">
        <f t="shared" si="11"/>
        <v>0</v>
      </c>
      <c r="N996" s="109"/>
      <c r="O996" s="94">
        <f t="shared" si="12"/>
        <v>0</v>
      </c>
      <c r="P996" s="95"/>
      <c r="R996" s="96">
        <f>'Initial Info Client Demographic'!D996</f>
        <v>0</v>
      </c>
      <c r="T996" s="33">
        <f>'Initial Info Client Demographic'!E996</f>
        <v>0</v>
      </c>
      <c r="U996" s="34">
        <f>'Initial Info Client Demographic'!F996</f>
        <v>0</v>
      </c>
      <c r="V996" s="35">
        <f>'Initial Info Client Demographic'!G996</f>
        <v>0</v>
      </c>
      <c r="W996" s="33">
        <f>'Initial Info Client Demographic'!H996</f>
        <v>0</v>
      </c>
      <c r="X996" s="34">
        <f>'Initial Info Client Demographic'!I996</f>
        <v>0</v>
      </c>
      <c r="Y996" s="35">
        <f>'Initial Info Client Demographic'!E996</f>
        <v>0</v>
      </c>
      <c r="Z996" s="35">
        <f>'Initial Info Client Demographic'!F996</f>
        <v>0</v>
      </c>
      <c r="AA996" s="35">
        <f>'Initial Info Client Demographic'!G996</f>
        <v>0</v>
      </c>
      <c r="AB996" s="35">
        <f>'Initial Info Client Demographic'!H996</f>
        <v>0</v>
      </c>
      <c r="AC996" s="35">
        <f>'Initial Info Client Demographic'!I996</f>
        <v>0</v>
      </c>
      <c r="AD996" s="35">
        <f>'Initial Info Client Demographic'!J996</f>
        <v>0</v>
      </c>
    </row>
    <row r="997" spans="1:30" ht="49.5" customHeight="1">
      <c r="A997" s="29">
        <f t="shared" si="10"/>
        <v>984</v>
      </c>
      <c r="B997" s="97">
        <f>'Initial Info Client Demographic'!B997</f>
        <v>0</v>
      </c>
      <c r="C997" s="98">
        <f>'Initial Info Client Demographic'!C997</f>
        <v>0</v>
      </c>
      <c r="D997" s="99"/>
      <c r="E997" s="100"/>
      <c r="F997" s="101"/>
      <c r="G997" s="87"/>
      <c r="H997" s="88"/>
      <c r="I997" s="102"/>
      <c r="J997" s="103"/>
      <c r="K997" s="104"/>
      <c r="L997" s="105"/>
      <c r="M997" s="93">
        <f t="shared" si="11"/>
        <v>0</v>
      </c>
      <c r="N997" s="110"/>
      <c r="O997" s="106">
        <f t="shared" si="12"/>
        <v>0</v>
      </c>
      <c r="P997" s="95"/>
      <c r="R997" s="96">
        <f>'Initial Info Client Demographic'!D997</f>
        <v>0</v>
      </c>
      <c r="T997" s="33">
        <f>'Initial Info Client Demographic'!E997</f>
        <v>0</v>
      </c>
      <c r="U997" s="34">
        <f>'Initial Info Client Demographic'!F997</f>
        <v>0</v>
      </c>
      <c r="V997" s="35">
        <f>'Initial Info Client Demographic'!G997</f>
        <v>0</v>
      </c>
      <c r="W997" s="33">
        <f>'Initial Info Client Demographic'!H997</f>
        <v>0</v>
      </c>
      <c r="X997" s="34">
        <f>'Initial Info Client Demographic'!I997</f>
        <v>0</v>
      </c>
      <c r="Y997" s="35">
        <f>'Initial Info Client Demographic'!E997</f>
        <v>0</v>
      </c>
      <c r="Z997" s="35">
        <f>'Initial Info Client Demographic'!F997</f>
        <v>0</v>
      </c>
      <c r="AA997" s="35">
        <f>'Initial Info Client Demographic'!G997</f>
        <v>0</v>
      </c>
      <c r="AB997" s="35">
        <f>'Initial Info Client Demographic'!H997</f>
        <v>0</v>
      </c>
      <c r="AC997" s="35">
        <f>'Initial Info Client Demographic'!I997</f>
        <v>0</v>
      </c>
      <c r="AD997" s="35">
        <f>'Initial Info Client Demographic'!J997</f>
        <v>0</v>
      </c>
    </row>
    <row r="998" spans="1:30" ht="49.5" customHeight="1">
      <c r="A998" s="29">
        <f t="shared" si="10"/>
        <v>985</v>
      </c>
      <c r="B998" s="82">
        <f>'Initial Info Client Demographic'!B998</f>
        <v>0</v>
      </c>
      <c r="C998" s="83">
        <f>'Initial Info Client Demographic'!C998</f>
        <v>0</v>
      </c>
      <c r="D998" s="84"/>
      <c r="E998" s="85"/>
      <c r="F998" s="86"/>
      <c r="G998" s="87"/>
      <c r="H998" s="88"/>
      <c r="I998" s="89"/>
      <c r="J998" s="90"/>
      <c r="K998" s="91"/>
      <c r="L998" s="92"/>
      <c r="M998" s="93">
        <f t="shared" si="11"/>
        <v>0</v>
      </c>
      <c r="N998" s="109"/>
      <c r="O998" s="94">
        <f t="shared" si="12"/>
        <v>0</v>
      </c>
      <c r="P998" s="95"/>
      <c r="R998" s="96">
        <f>'Initial Info Client Demographic'!D998</f>
        <v>0</v>
      </c>
      <c r="T998" s="33">
        <f>'Initial Info Client Demographic'!E998</f>
        <v>0</v>
      </c>
      <c r="U998" s="34">
        <f>'Initial Info Client Demographic'!F998</f>
        <v>0</v>
      </c>
      <c r="V998" s="35">
        <f>'Initial Info Client Demographic'!G998</f>
        <v>0</v>
      </c>
      <c r="W998" s="33">
        <f>'Initial Info Client Demographic'!H998</f>
        <v>0</v>
      </c>
      <c r="X998" s="34">
        <f>'Initial Info Client Demographic'!I998</f>
        <v>0</v>
      </c>
      <c r="Y998" s="35">
        <f>'Initial Info Client Demographic'!E998</f>
        <v>0</v>
      </c>
      <c r="Z998" s="35">
        <f>'Initial Info Client Demographic'!F998</f>
        <v>0</v>
      </c>
      <c r="AA998" s="35">
        <f>'Initial Info Client Demographic'!G998</f>
        <v>0</v>
      </c>
      <c r="AB998" s="35">
        <f>'Initial Info Client Demographic'!H998</f>
        <v>0</v>
      </c>
      <c r="AC998" s="35">
        <f>'Initial Info Client Demographic'!I998</f>
        <v>0</v>
      </c>
      <c r="AD998" s="35">
        <f>'Initial Info Client Demographic'!J998</f>
        <v>0</v>
      </c>
    </row>
    <row r="999" spans="1:30" ht="49.5" customHeight="1">
      <c r="A999" s="29">
        <f t="shared" si="10"/>
        <v>986</v>
      </c>
      <c r="B999" s="97">
        <f>'Initial Info Client Demographic'!B999</f>
        <v>0</v>
      </c>
      <c r="C999" s="98">
        <f>'Initial Info Client Demographic'!C999</f>
        <v>0</v>
      </c>
      <c r="D999" s="99"/>
      <c r="E999" s="100"/>
      <c r="F999" s="101"/>
      <c r="G999" s="87"/>
      <c r="H999" s="88"/>
      <c r="I999" s="102"/>
      <c r="J999" s="103"/>
      <c r="K999" s="104"/>
      <c r="L999" s="105"/>
      <c r="M999" s="93">
        <f t="shared" si="11"/>
        <v>0</v>
      </c>
      <c r="N999" s="110"/>
      <c r="O999" s="106">
        <f t="shared" si="12"/>
        <v>0</v>
      </c>
      <c r="P999" s="95"/>
      <c r="R999" s="96">
        <f>'Initial Info Client Demographic'!D999</f>
        <v>0</v>
      </c>
      <c r="T999" s="33">
        <f>'Initial Info Client Demographic'!E999</f>
        <v>0</v>
      </c>
      <c r="U999" s="34">
        <f>'Initial Info Client Demographic'!F999</f>
        <v>0</v>
      </c>
      <c r="V999" s="35">
        <f>'Initial Info Client Demographic'!G999</f>
        <v>0</v>
      </c>
      <c r="W999" s="33">
        <f>'Initial Info Client Demographic'!H999</f>
        <v>0</v>
      </c>
      <c r="X999" s="34">
        <f>'Initial Info Client Demographic'!I999</f>
        <v>0</v>
      </c>
      <c r="Y999" s="35">
        <f>'Initial Info Client Demographic'!E999</f>
        <v>0</v>
      </c>
      <c r="Z999" s="35">
        <f>'Initial Info Client Demographic'!F999</f>
        <v>0</v>
      </c>
      <c r="AA999" s="35">
        <f>'Initial Info Client Demographic'!G999</f>
        <v>0</v>
      </c>
      <c r="AB999" s="35">
        <f>'Initial Info Client Demographic'!H999</f>
        <v>0</v>
      </c>
      <c r="AC999" s="35">
        <f>'Initial Info Client Demographic'!I999</f>
        <v>0</v>
      </c>
      <c r="AD999" s="35">
        <f>'Initial Info Client Demographic'!J999</f>
        <v>0</v>
      </c>
    </row>
    <row r="1000" spans="1:30" ht="49.5" customHeight="1">
      <c r="A1000" s="29">
        <f t="shared" si="10"/>
        <v>987</v>
      </c>
      <c r="B1000" s="82">
        <f>'Initial Info Client Demographic'!B1000</f>
        <v>0</v>
      </c>
      <c r="C1000" s="83">
        <f>'Initial Info Client Demographic'!C1000</f>
        <v>0</v>
      </c>
      <c r="D1000" s="84"/>
      <c r="E1000" s="85"/>
      <c r="F1000" s="86"/>
      <c r="G1000" s="87"/>
      <c r="H1000" s="88"/>
      <c r="I1000" s="89"/>
      <c r="J1000" s="90"/>
      <c r="K1000" s="91"/>
      <c r="L1000" s="92"/>
      <c r="M1000" s="93">
        <f t="shared" si="11"/>
        <v>0</v>
      </c>
      <c r="N1000" s="109"/>
      <c r="O1000" s="94">
        <f t="shared" si="12"/>
        <v>0</v>
      </c>
      <c r="P1000" s="95"/>
      <c r="R1000" s="96">
        <f>'Initial Info Client Demographic'!D1000</f>
        <v>0</v>
      </c>
      <c r="T1000" s="33">
        <f>'Initial Info Client Demographic'!E1000</f>
        <v>0</v>
      </c>
      <c r="U1000" s="34">
        <f>'Initial Info Client Demographic'!F1000</f>
        <v>0</v>
      </c>
      <c r="V1000" s="35">
        <f>'Initial Info Client Demographic'!G1000</f>
        <v>0</v>
      </c>
      <c r="W1000" s="33">
        <f>'Initial Info Client Demographic'!H1000</f>
        <v>0</v>
      </c>
      <c r="X1000" s="34">
        <f>'Initial Info Client Demographic'!I1000</f>
        <v>0</v>
      </c>
      <c r="Y1000" s="35">
        <f>'Initial Info Client Demographic'!E1000</f>
        <v>0</v>
      </c>
      <c r="Z1000" s="35">
        <f>'Initial Info Client Demographic'!F1000</f>
        <v>0</v>
      </c>
      <c r="AA1000" s="35">
        <f>'Initial Info Client Demographic'!G1000</f>
        <v>0</v>
      </c>
      <c r="AB1000" s="35">
        <f>'Initial Info Client Demographic'!H1000</f>
        <v>0</v>
      </c>
      <c r="AC1000" s="35">
        <f>'Initial Info Client Demographic'!I1000</f>
        <v>0</v>
      </c>
      <c r="AD1000" s="35">
        <f>'Initial Info Client Demographic'!J1000</f>
        <v>0</v>
      </c>
    </row>
    <row r="1001" spans="1:30" ht="49.5" customHeight="1">
      <c r="A1001" s="29">
        <f t="shared" si="10"/>
        <v>988</v>
      </c>
      <c r="B1001" s="97">
        <f>'Initial Info Client Demographic'!B1001</f>
        <v>0</v>
      </c>
      <c r="C1001" s="98">
        <f>'Initial Info Client Demographic'!C1001</f>
        <v>0</v>
      </c>
      <c r="D1001" s="99"/>
      <c r="E1001" s="100"/>
      <c r="F1001" s="101"/>
      <c r="G1001" s="87"/>
      <c r="H1001" s="88"/>
      <c r="I1001" s="102"/>
      <c r="J1001" s="103"/>
      <c r="K1001" s="104"/>
      <c r="L1001" s="105"/>
      <c r="M1001" s="93">
        <f t="shared" si="11"/>
        <v>0</v>
      </c>
      <c r="N1001" s="110"/>
      <c r="O1001" s="106">
        <f t="shared" si="12"/>
        <v>0</v>
      </c>
      <c r="P1001" s="95"/>
      <c r="R1001" s="96">
        <f>'Initial Info Client Demographic'!D1001</f>
        <v>0</v>
      </c>
      <c r="T1001" s="33">
        <f>'Initial Info Client Demographic'!E1001</f>
        <v>0</v>
      </c>
      <c r="U1001" s="34">
        <f>'Initial Info Client Demographic'!F1001</f>
        <v>0</v>
      </c>
      <c r="V1001" s="35">
        <f>'Initial Info Client Demographic'!G1001</f>
        <v>0</v>
      </c>
      <c r="W1001" s="33">
        <f>'Initial Info Client Demographic'!H1001</f>
        <v>0</v>
      </c>
      <c r="X1001" s="34">
        <f>'Initial Info Client Demographic'!I1001</f>
        <v>0</v>
      </c>
      <c r="Y1001" s="35">
        <f>'Initial Info Client Demographic'!E1001</f>
        <v>0</v>
      </c>
      <c r="Z1001" s="35">
        <f>'Initial Info Client Demographic'!F1001</f>
        <v>0</v>
      </c>
      <c r="AA1001" s="35">
        <f>'Initial Info Client Demographic'!G1001</f>
        <v>0</v>
      </c>
      <c r="AB1001" s="35">
        <f>'Initial Info Client Demographic'!H1001</f>
        <v>0</v>
      </c>
      <c r="AC1001" s="35">
        <f>'Initial Info Client Demographic'!I1001</f>
        <v>0</v>
      </c>
      <c r="AD1001" s="35">
        <f>'Initial Info Client Demographic'!J1001</f>
        <v>0</v>
      </c>
    </row>
    <row r="1002" spans="1:30" ht="49.5" customHeight="1">
      <c r="A1002" s="29">
        <f t="shared" si="10"/>
        <v>989</v>
      </c>
      <c r="B1002" s="82">
        <f>'Initial Info Client Demographic'!B1002</f>
        <v>0</v>
      </c>
      <c r="C1002" s="83">
        <f>'Initial Info Client Demographic'!C1002</f>
        <v>0</v>
      </c>
      <c r="D1002" s="84"/>
      <c r="E1002" s="85"/>
      <c r="F1002" s="86"/>
      <c r="G1002" s="87"/>
      <c r="H1002" s="88"/>
      <c r="I1002" s="89"/>
      <c r="J1002" s="90"/>
      <c r="K1002" s="91"/>
      <c r="L1002" s="92"/>
      <c r="M1002" s="93">
        <f t="shared" si="11"/>
        <v>0</v>
      </c>
      <c r="N1002" s="109"/>
      <c r="O1002" s="94">
        <f t="shared" si="12"/>
        <v>0</v>
      </c>
      <c r="P1002" s="95"/>
      <c r="R1002" s="96">
        <f>'Initial Info Client Demographic'!D1002</f>
        <v>0</v>
      </c>
      <c r="T1002" s="33">
        <f>'Initial Info Client Demographic'!E1002</f>
        <v>0</v>
      </c>
      <c r="U1002" s="34">
        <f>'Initial Info Client Demographic'!F1002</f>
        <v>0</v>
      </c>
      <c r="V1002" s="35">
        <f>'Initial Info Client Demographic'!G1002</f>
        <v>0</v>
      </c>
      <c r="W1002" s="33">
        <f>'Initial Info Client Demographic'!H1002</f>
        <v>0</v>
      </c>
      <c r="X1002" s="34">
        <f>'Initial Info Client Demographic'!I1002</f>
        <v>0</v>
      </c>
      <c r="Y1002" s="35">
        <f>'Initial Info Client Demographic'!E1002</f>
        <v>0</v>
      </c>
      <c r="Z1002" s="35">
        <f>'Initial Info Client Demographic'!F1002</f>
        <v>0</v>
      </c>
      <c r="AA1002" s="35">
        <f>'Initial Info Client Demographic'!G1002</f>
        <v>0</v>
      </c>
      <c r="AB1002" s="35">
        <f>'Initial Info Client Demographic'!H1002</f>
        <v>0</v>
      </c>
      <c r="AC1002" s="35">
        <f>'Initial Info Client Demographic'!I1002</f>
        <v>0</v>
      </c>
      <c r="AD1002" s="35">
        <f>'Initial Info Client Demographic'!J1002</f>
        <v>0</v>
      </c>
    </row>
    <row r="1003" spans="1:30" ht="49.5" customHeight="1">
      <c r="A1003" s="29">
        <f t="shared" si="10"/>
        <v>990</v>
      </c>
      <c r="B1003" s="97">
        <f>'Initial Info Client Demographic'!B1003</f>
        <v>0</v>
      </c>
      <c r="C1003" s="98">
        <f>'Initial Info Client Demographic'!C1003</f>
        <v>0</v>
      </c>
      <c r="D1003" s="99"/>
      <c r="E1003" s="100"/>
      <c r="F1003" s="101"/>
      <c r="G1003" s="87"/>
      <c r="H1003" s="88"/>
      <c r="I1003" s="102"/>
      <c r="J1003" s="103"/>
      <c r="K1003" s="104"/>
      <c r="L1003" s="105"/>
      <c r="M1003" s="93">
        <f t="shared" si="11"/>
        <v>0</v>
      </c>
      <c r="N1003" s="110"/>
      <c r="O1003" s="106">
        <f t="shared" si="12"/>
        <v>0</v>
      </c>
      <c r="P1003" s="95"/>
      <c r="R1003" s="96">
        <f>'Initial Info Client Demographic'!D1003</f>
        <v>0</v>
      </c>
      <c r="T1003" s="33">
        <f>'Initial Info Client Demographic'!E1003</f>
        <v>0</v>
      </c>
      <c r="U1003" s="34">
        <f>'Initial Info Client Demographic'!F1003</f>
        <v>0</v>
      </c>
      <c r="V1003" s="35">
        <f>'Initial Info Client Demographic'!G1003</f>
        <v>0</v>
      </c>
      <c r="W1003" s="33">
        <f>'Initial Info Client Demographic'!H1003</f>
        <v>0</v>
      </c>
      <c r="X1003" s="34">
        <f>'Initial Info Client Demographic'!I1003</f>
        <v>0</v>
      </c>
      <c r="Y1003" s="35">
        <f>'Initial Info Client Demographic'!E1003</f>
        <v>0</v>
      </c>
      <c r="Z1003" s="35">
        <f>'Initial Info Client Demographic'!F1003</f>
        <v>0</v>
      </c>
      <c r="AA1003" s="35">
        <f>'Initial Info Client Demographic'!G1003</f>
        <v>0</v>
      </c>
      <c r="AB1003" s="35">
        <f>'Initial Info Client Demographic'!H1003</f>
        <v>0</v>
      </c>
      <c r="AC1003" s="35">
        <f>'Initial Info Client Demographic'!I1003</f>
        <v>0</v>
      </c>
      <c r="AD1003" s="35">
        <f>'Initial Info Client Demographic'!J1003</f>
        <v>0</v>
      </c>
    </row>
    <row r="1004" spans="1:30" ht="49.5" customHeight="1">
      <c r="A1004" s="29">
        <f t="shared" si="10"/>
        <v>991</v>
      </c>
      <c r="B1004" s="82">
        <f>'Initial Info Client Demographic'!B1004</f>
        <v>0</v>
      </c>
      <c r="C1004" s="83">
        <f>'Initial Info Client Demographic'!C1004</f>
        <v>0</v>
      </c>
      <c r="D1004" s="84"/>
      <c r="E1004" s="85"/>
      <c r="F1004" s="86"/>
      <c r="G1004" s="87"/>
      <c r="H1004" s="88"/>
      <c r="I1004" s="89"/>
      <c r="J1004" s="90"/>
      <c r="K1004" s="91"/>
      <c r="L1004" s="92"/>
      <c r="M1004" s="93">
        <f t="shared" si="11"/>
        <v>0</v>
      </c>
      <c r="N1004" s="109"/>
      <c r="O1004" s="94">
        <f t="shared" si="12"/>
        <v>0</v>
      </c>
      <c r="P1004" s="95"/>
      <c r="R1004" s="96">
        <f>'Initial Info Client Demographic'!D1004</f>
        <v>0</v>
      </c>
      <c r="T1004" s="33">
        <f>'Initial Info Client Demographic'!E1004</f>
        <v>0</v>
      </c>
      <c r="U1004" s="34">
        <f>'Initial Info Client Demographic'!F1004</f>
        <v>0</v>
      </c>
      <c r="V1004" s="35">
        <f>'Initial Info Client Demographic'!G1004</f>
        <v>0</v>
      </c>
      <c r="W1004" s="33">
        <f>'Initial Info Client Demographic'!H1004</f>
        <v>0</v>
      </c>
      <c r="X1004" s="34">
        <f>'Initial Info Client Demographic'!I1004</f>
        <v>0</v>
      </c>
      <c r="Y1004" s="35">
        <f>'Initial Info Client Demographic'!E1004</f>
        <v>0</v>
      </c>
      <c r="Z1004" s="35">
        <f>'Initial Info Client Demographic'!F1004</f>
        <v>0</v>
      </c>
      <c r="AA1004" s="35">
        <f>'Initial Info Client Demographic'!G1004</f>
        <v>0</v>
      </c>
      <c r="AB1004" s="35">
        <f>'Initial Info Client Demographic'!H1004</f>
        <v>0</v>
      </c>
      <c r="AC1004" s="35">
        <f>'Initial Info Client Demographic'!I1004</f>
        <v>0</v>
      </c>
      <c r="AD1004" s="35">
        <f>'Initial Info Client Demographic'!J1004</f>
        <v>0</v>
      </c>
    </row>
    <row r="1005" spans="1:30" ht="49.5" customHeight="1">
      <c r="A1005" s="29">
        <f t="shared" si="10"/>
        <v>992</v>
      </c>
      <c r="B1005" s="97">
        <f>'Initial Info Client Demographic'!B1005</f>
        <v>0</v>
      </c>
      <c r="C1005" s="98">
        <f>'Initial Info Client Demographic'!C1005</f>
        <v>0</v>
      </c>
      <c r="D1005" s="99"/>
      <c r="E1005" s="100"/>
      <c r="F1005" s="101"/>
      <c r="G1005" s="87"/>
      <c r="H1005" s="88"/>
      <c r="I1005" s="102"/>
      <c r="J1005" s="103"/>
      <c r="K1005" s="104"/>
      <c r="L1005" s="105"/>
      <c r="M1005" s="93">
        <f t="shared" si="11"/>
        <v>0</v>
      </c>
      <c r="N1005" s="110"/>
      <c r="O1005" s="106">
        <f t="shared" si="12"/>
        <v>0</v>
      </c>
      <c r="P1005" s="95"/>
      <c r="R1005" s="96">
        <f>'Initial Info Client Demographic'!D1005</f>
        <v>0</v>
      </c>
      <c r="T1005" s="33">
        <f>'Initial Info Client Demographic'!E1005</f>
        <v>0</v>
      </c>
      <c r="U1005" s="34">
        <f>'Initial Info Client Demographic'!F1005</f>
        <v>0</v>
      </c>
      <c r="V1005" s="35">
        <f>'Initial Info Client Demographic'!G1005</f>
        <v>0</v>
      </c>
      <c r="W1005" s="33">
        <f>'Initial Info Client Demographic'!H1005</f>
        <v>0</v>
      </c>
      <c r="X1005" s="34">
        <f>'Initial Info Client Demographic'!I1005</f>
        <v>0</v>
      </c>
      <c r="Y1005" s="35">
        <f>'Initial Info Client Demographic'!E1005</f>
        <v>0</v>
      </c>
      <c r="Z1005" s="35">
        <f>'Initial Info Client Demographic'!F1005</f>
        <v>0</v>
      </c>
      <c r="AA1005" s="35">
        <f>'Initial Info Client Demographic'!G1005</f>
        <v>0</v>
      </c>
      <c r="AB1005" s="35">
        <f>'Initial Info Client Demographic'!H1005</f>
        <v>0</v>
      </c>
      <c r="AC1005" s="35">
        <f>'Initial Info Client Demographic'!I1005</f>
        <v>0</v>
      </c>
      <c r="AD1005" s="35">
        <f>'Initial Info Client Demographic'!J1005</f>
        <v>0</v>
      </c>
    </row>
    <row r="1006" spans="1:30" ht="49.5" customHeight="1">
      <c r="A1006" s="29">
        <f t="shared" si="10"/>
        <v>993</v>
      </c>
      <c r="B1006" s="82">
        <f>'Initial Info Client Demographic'!B1006</f>
        <v>0</v>
      </c>
      <c r="C1006" s="83">
        <f>'Initial Info Client Demographic'!C1006</f>
        <v>0</v>
      </c>
      <c r="D1006" s="84"/>
      <c r="E1006" s="85"/>
      <c r="F1006" s="86"/>
      <c r="G1006" s="87"/>
      <c r="H1006" s="88"/>
      <c r="I1006" s="89"/>
      <c r="J1006" s="90"/>
      <c r="K1006" s="91"/>
      <c r="L1006" s="92"/>
      <c r="M1006" s="93">
        <f t="shared" si="11"/>
        <v>0</v>
      </c>
      <c r="N1006" s="109"/>
      <c r="O1006" s="94">
        <f t="shared" si="12"/>
        <v>0</v>
      </c>
      <c r="P1006" s="95"/>
      <c r="R1006" s="96">
        <f>'Initial Info Client Demographic'!D1006</f>
        <v>0</v>
      </c>
      <c r="T1006" s="33">
        <f>'Initial Info Client Demographic'!E1006</f>
        <v>0</v>
      </c>
      <c r="U1006" s="34">
        <f>'Initial Info Client Demographic'!F1006</f>
        <v>0</v>
      </c>
      <c r="V1006" s="35">
        <f>'Initial Info Client Demographic'!G1006</f>
        <v>0</v>
      </c>
      <c r="W1006" s="33">
        <f>'Initial Info Client Demographic'!H1006</f>
        <v>0</v>
      </c>
      <c r="X1006" s="34">
        <f>'Initial Info Client Demographic'!I1006</f>
        <v>0</v>
      </c>
      <c r="Y1006" s="35">
        <f>'Initial Info Client Demographic'!E1006</f>
        <v>0</v>
      </c>
      <c r="Z1006" s="35">
        <f>'Initial Info Client Demographic'!F1006</f>
        <v>0</v>
      </c>
      <c r="AA1006" s="35">
        <f>'Initial Info Client Demographic'!G1006</f>
        <v>0</v>
      </c>
      <c r="AB1006" s="35">
        <f>'Initial Info Client Demographic'!H1006</f>
        <v>0</v>
      </c>
      <c r="AC1006" s="35">
        <f>'Initial Info Client Demographic'!I1006</f>
        <v>0</v>
      </c>
      <c r="AD1006" s="35">
        <f>'Initial Info Client Demographic'!J1006</f>
        <v>0</v>
      </c>
    </row>
    <row r="1007" spans="1:30" ht="49.5" customHeight="1">
      <c r="A1007" s="29">
        <f t="shared" si="10"/>
        <v>994</v>
      </c>
      <c r="B1007" s="97">
        <f>'Initial Info Client Demographic'!B1007</f>
        <v>0</v>
      </c>
      <c r="C1007" s="98">
        <f>'Initial Info Client Demographic'!C1007</f>
        <v>0</v>
      </c>
      <c r="D1007" s="99"/>
      <c r="E1007" s="100"/>
      <c r="F1007" s="101"/>
      <c r="G1007" s="87"/>
      <c r="H1007" s="88"/>
      <c r="I1007" s="102"/>
      <c r="J1007" s="103"/>
      <c r="K1007" s="104"/>
      <c r="L1007" s="105"/>
      <c r="M1007" s="93">
        <f t="shared" si="11"/>
        <v>0</v>
      </c>
      <c r="N1007" s="110"/>
      <c r="O1007" s="106">
        <f t="shared" si="12"/>
        <v>0</v>
      </c>
      <c r="P1007" s="95"/>
      <c r="R1007" s="96">
        <f>'Initial Info Client Demographic'!D1007</f>
        <v>0</v>
      </c>
      <c r="T1007" s="33">
        <f>'Initial Info Client Demographic'!E1007</f>
        <v>0</v>
      </c>
      <c r="U1007" s="34">
        <f>'Initial Info Client Demographic'!F1007</f>
        <v>0</v>
      </c>
      <c r="V1007" s="35">
        <f>'Initial Info Client Demographic'!G1007</f>
        <v>0</v>
      </c>
      <c r="W1007" s="33">
        <f>'Initial Info Client Demographic'!H1007</f>
        <v>0</v>
      </c>
      <c r="X1007" s="34">
        <f>'Initial Info Client Demographic'!I1007</f>
        <v>0</v>
      </c>
      <c r="Y1007" s="35">
        <f>'Initial Info Client Demographic'!E1007</f>
        <v>0</v>
      </c>
      <c r="Z1007" s="35">
        <f>'Initial Info Client Demographic'!F1007</f>
        <v>0</v>
      </c>
      <c r="AA1007" s="35">
        <f>'Initial Info Client Demographic'!G1007</f>
        <v>0</v>
      </c>
      <c r="AB1007" s="35">
        <f>'Initial Info Client Demographic'!H1007</f>
        <v>0</v>
      </c>
      <c r="AC1007" s="35">
        <f>'Initial Info Client Demographic'!I1007</f>
        <v>0</v>
      </c>
      <c r="AD1007" s="35">
        <f>'Initial Info Client Demographic'!J1007</f>
        <v>0</v>
      </c>
    </row>
    <row r="1008" spans="1:30" ht="49.5" customHeight="1">
      <c r="A1008" s="29">
        <f t="shared" si="10"/>
        <v>995</v>
      </c>
      <c r="B1008" s="82">
        <f>'Initial Info Client Demographic'!B1008</f>
        <v>0</v>
      </c>
      <c r="C1008" s="83">
        <f>'Initial Info Client Demographic'!C1008</f>
        <v>0</v>
      </c>
      <c r="D1008" s="84"/>
      <c r="E1008" s="85"/>
      <c r="F1008" s="86"/>
      <c r="G1008" s="87"/>
      <c r="H1008" s="88"/>
      <c r="I1008" s="89"/>
      <c r="J1008" s="90"/>
      <c r="K1008" s="91"/>
      <c r="L1008" s="92"/>
      <c r="M1008" s="93">
        <f t="shared" si="11"/>
        <v>0</v>
      </c>
      <c r="N1008" s="109"/>
      <c r="O1008" s="94">
        <f t="shared" si="12"/>
        <v>0</v>
      </c>
      <c r="P1008" s="95"/>
      <c r="R1008" s="96">
        <f>'Initial Info Client Demographic'!D1008</f>
        <v>0</v>
      </c>
      <c r="T1008" s="33">
        <f>'Initial Info Client Demographic'!E1008</f>
        <v>0</v>
      </c>
      <c r="U1008" s="34">
        <f>'Initial Info Client Demographic'!F1008</f>
        <v>0</v>
      </c>
      <c r="V1008" s="35">
        <f>'Initial Info Client Demographic'!G1008</f>
        <v>0</v>
      </c>
      <c r="W1008" s="33">
        <f>'Initial Info Client Demographic'!H1008</f>
        <v>0</v>
      </c>
      <c r="X1008" s="34">
        <f>'Initial Info Client Demographic'!I1008</f>
        <v>0</v>
      </c>
      <c r="Y1008" s="35">
        <f>'Initial Info Client Demographic'!E1008</f>
        <v>0</v>
      </c>
      <c r="Z1008" s="35">
        <f>'Initial Info Client Demographic'!F1008</f>
        <v>0</v>
      </c>
      <c r="AA1008" s="35">
        <f>'Initial Info Client Demographic'!G1008</f>
        <v>0</v>
      </c>
      <c r="AB1008" s="35">
        <f>'Initial Info Client Demographic'!H1008</f>
        <v>0</v>
      </c>
      <c r="AC1008" s="35">
        <f>'Initial Info Client Demographic'!I1008</f>
        <v>0</v>
      </c>
      <c r="AD1008" s="35">
        <f>'Initial Info Client Demographic'!J1008</f>
        <v>0</v>
      </c>
    </row>
    <row r="1009" spans="1:30" ht="49.5" customHeight="1">
      <c r="A1009" s="29">
        <f t="shared" si="10"/>
        <v>996</v>
      </c>
      <c r="B1009" s="97">
        <f>'Initial Info Client Demographic'!B1009</f>
        <v>0</v>
      </c>
      <c r="C1009" s="98">
        <f>'Initial Info Client Demographic'!C1009</f>
        <v>0</v>
      </c>
      <c r="D1009" s="99"/>
      <c r="E1009" s="100"/>
      <c r="F1009" s="101"/>
      <c r="G1009" s="87"/>
      <c r="H1009" s="88"/>
      <c r="I1009" s="102"/>
      <c r="J1009" s="103"/>
      <c r="K1009" s="104"/>
      <c r="L1009" s="105"/>
      <c r="M1009" s="93">
        <f t="shared" si="11"/>
        <v>0</v>
      </c>
      <c r="N1009" s="110"/>
      <c r="O1009" s="106">
        <f t="shared" si="12"/>
        <v>0</v>
      </c>
      <c r="P1009" s="95"/>
      <c r="R1009" s="96">
        <f>'Initial Info Client Demographic'!D1009</f>
        <v>0</v>
      </c>
      <c r="T1009" s="33">
        <f>'Initial Info Client Demographic'!E1009</f>
        <v>0</v>
      </c>
      <c r="U1009" s="34">
        <f>'Initial Info Client Demographic'!F1009</f>
        <v>0</v>
      </c>
      <c r="V1009" s="35">
        <f>'Initial Info Client Demographic'!G1009</f>
        <v>0</v>
      </c>
      <c r="W1009" s="33">
        <f>'Initial Info Client Demographic'!H1009</f>
        <v>0</v>
      </c>
      <c r="X1009" s="34">
        <f>'Initial Info Client Demographic'!I1009</f>
        <v>0</v>
      </c>
      <c r="Y1009" s="35">
        <f>'Initial Info Client Demographic'!E1009</f>
        <v>0</v>
      </c>
      <c r="Z1009" s="35">
        <f>'Initial Info Client Demographic'!F1009</f>
        <v>0</v>
      </c>
      <c r="AA1009" s="35">
        <f>'Initial Info Client Demographic'!G1009</f>
        <v>0</v>
      </c>
      <c r="AB1009" s="35">
        <f>'Initial Info Client Demographic'!H1009</f>
        <v>0</v>
      </c>
      <c r="AC1009" s="35">
        <f>'Initial Info Client Demographic'!I1009</f>
        <v>0</v>
      </c>
      <c r="AD1009" s="35">
        <f>'Initial Info Client Demographic'!J1009</f>
        <v>0</v>
      </c>
    </row>
    <row r="1010" spans="1:30" ht="49.5" customHeight="1">
      <c r="A1010" s="29">
        <f t="shared" si="10"/>
        <v>997</v>
      </c>
      <c r="B1010" s="82">
        <f>'Initial Info Client Demographic'!B1010</f>
        <v>0</v>
      </c>
      <c r="C1010" s="83">
        <f>'Initial Info Client Demographic'!C1010</f>
        <v>0</v>
      </c>
      <c r="D1010" s="84"/>
      <c r="E1010" s="85"/>
      <c r="F1010" s="86"/>
      <c r="G1010" s="87"/>
      <c r="H1010" s="88"/>
      <c r="I1010" s="89"/>
      <c r="J1010" s="90"/>
      <c r="K1010" s="91"/>
      <c r="L1010" s="92"/>
      <c r="M1010" s="93">
        <f t="shared" si="11"/>
        <v>0</v>
      </c>
      <c r="N1010" s="109"/>
      <c r="O1010" s="94">
        <f t="shared" si="12"/>
        <v>0</v>
      </c>
      <c r="P1010" s="95"/>
      <c r="R1010" s="96">
        <f>'Initial Info Client Demographic'!D1010</f>
        <v>0</v>
      </c>
      <c r="T1010" s="33">
        <f>'Initial Info Client Demographic'!E1010</f>
        <v>0</v>
      </c>
      <c r="U1010" s="34">
        <f>'Initial Info Client Demographic'!F1010</f>
        <v>0</v>
      </c>
      <c r="V1010" s="35">
        <f>'Initial Info Client Demographic'!G1010</f>
        <v>0</v>
      </c>
      <c r="W1010" s="33">
        <f>'Initial Info Client Demographic'!H1010</f>
        <v>0</v>
      </c>
      <c r="X1010" s="34">
        <f>'Initial Info Client Demographic'!I1010</f>
        <v>0</v>
      </c>
      <c r="Y1010" s="35">
        <f>'Initial Info Client Demographic'!E1010</f>
        <v>0</v>
      </c>
      <c r="Z1010" s="35">
        <f>'Initial Info Client Demographic'!F1010</f>
        <v>0</v>
      </c>
      <c r="AA1010" s="35">
        <f>'Initial Info Client Demographic'!G1010</f>
        <v>0</v>
      </c>
      <c r="AB1010" s="35">
        <f>'Initial Info Client Demographic'!H1010</f>
        <v>0</v>
      </c>
      <c r="AC1010" s="35">
        <f>'Initial Info Client Demographic'!I1010</f>
        <v>0</v>
      </c>
      <c r="AD1010" s="35">
        <f>'Initial Info Client Demographic'!J1010</f>
        <v>0</v>
      </c>
    </row>
    <row r="1011" spans="1:30" ht="49.5" customHeight="1">
      <c r="A1011" s="29">
        <f t="shared" si="10"/>
        <v>998</v>
      </c>
      <c r="B1011" s="97">
        <f>'Initial Info Client Demographic'!B1011</f>
        <v>0</v>
      </c>
      <c r="C1011" s="98">
        <f>'Initial Info Client Demographic'!C1011</f>
        <v>0</v>
      </c>
      <c r="D1011" s="99"/>
      <c r="E1011" s="100"/>
      <c r="F1011" s="101"/>
      <c r="G1011" s="87"/>
      <c r="H1011" s="88"/>
      <c r="I1011" s="102"/>
      <c r="J1011" s="103"/>
      <c r="K1011" s="104"/>
      <c r="L1011" s="105"/>
      <c r="M1011" s="93">
        <f t="shared" si="11"/>
        <v>0</v>
      </c>
      <c r="N1011" s="110"/>
      <c r="O1011" s="106">
        <f t="shared" si="12"/>
        <v>0</v>
      </c>
      <c r="P1011" s="95"/>
      <c r="R1011" s="96">
        <f>'Initial Info Client Demographic'!D1011</f>
        <v>0</v>
      </c>
      <c r="T1011" s="33">
        <f>'Initial Info Client Demographic'!E1011</f>
        <v>0</v>
      </c>
      <c r="U1011" s="34">
        <f>'Initial Info Client Demographic'!F1011</f>
        <v>0</v>
      </c>
      <c r="V1011" s="35">
        <f>'Initial Info Client Demographic'!G1011</f>
        <v>0</v>
      </c>
      <c r="W1011" s="33">
        <f>'Initial Info Client Demographic'!H1011</f>
        <v>0</v>
      </c>
      <c r="X1011" s="34">
        <f>'Initial Info Client Demographic'!I1011</f>
        <v>0</v>
      </c>
      <c r="Y1011" s="35">
        <f>'Initial Info Client Demographic'!E1011</f>
        <v>0</v>
      </c>
      <c r="Z1011" s="35">
        <f>'Initial Info Client Demographic'!F1011</f>
        <v>0</v>
      </c>
      <c r="AA1011" s="35">
        <f>'Initial Info Client Demographic'!G1011</f>
        <v>0</v>
      </c>
      <c r="AB1011" s="35">
        <f>'Initial Info Client Demographic'!H1011</f>
        <v>0</v>
      </c>
      <c r="AC1011" s="35">
        <f>'Initial Info Client Demographic'!I1011</f>
        <v>0</v>
      </c>
      <c r="AD1011" s="35">
        <f>'Initial Info Client Demographic'!J1011</f>
        <v>0</v>
      </c>
    </row>
    <row r="1012" spans="1:30" ht="49.5" customHeight="1">
      <c r="A1012" s="29">
        <f t="shared" si="10"/>
        <v>999</v>
      </c>
      <c r="B1012" s="82">
        <f>'Initial Info Client Demographic'!B1012</f>
        <v>0</v>
      </c>
      <c r="C1012" s="83">
        <f>'Initial Info Client Demographic'!C1012</f>
        <v>0</v>
      </c>
      <c r="D1012" s="84"/>
      <c r="E1012" s="85"/>
      <c r="F1012" s="86"/>
      <c r="G1012" s="87"/>
      <c r="H1012" s="88"/>
      <c r="I1012" s="89"/>
      <c r="J1012" s="90"/>
      <c r="K1012" s="91"/>
      <c r="L1012" s="92"/>
      <c r="M1012" s="93">
        <f t="shared" si="11"/>
        <v>0</v>
      </c>
      <c r="N1012" s="109"/>
      <c r="O1012" s="94">
        <f t="shared" si="12"/>
        <v>0</v>
      </c>
      <c r="P1012" s="95"/>
      <c r="R1012" s="96">
        <f>'Initial Info Client Demographic'!D1012</f>
        <v>0</v>
      </c>
      <c r="T1012" s="33">
        <f>'Initial Info Client Demographic'!E1012</f>
        <v>0</v>
      </c>
      <c r="U1012" s="34">
        <f>'Initial Info Client Demographic'!F1012</f>
        <v>0</v>
      </c>
      <c r="V1012" s="35">
        <f>'Initial Info Client Demographic'!G1012</f>
        <v>0</v>
      </c>
      <c r="W1012" s="33">
        <f>'Initial Info Client Demographic'!H1012</f>
        <v>0</v>
      </c>
      <c r="X1012" s="34">
        <f>'Initial Info Client Demographic'!I1012</f>
        <v>0</v>
      </c>
      <c r="Y1012" s="35">
        <f>'Initial Info Client Demographic'!E1012</f>
        <v>0</v>
      </c>
      <c r="Z1012" s="35">
        <f>'Initial Info Client Demographic'!F1012</f>
        <v>0</v>
      </c>
      <c r="AA1012" s="35">
        <f>'Initial Info Client Demographic'!G1012</f>
        <v>0</v>
      </c>
      <c r="AB1012" s="35">
        <f>'Initial Info Client Demographic'!H1012</f>
        <v>0</v>
      </c>
      <c r="AC1012" s="35">
        <f>'Initial Info Client Demographic'!I1012</f>
        <v>0</v>
      </c>
      <c r="AD1012" s="35">
        <f>'Initial Info Client Demographic'!J1012</f>
        <v>0</v>
      </c>
    </row>
    <row r="1013" spans="1:30" ht="49.5" customHeight="1">
      <c r="A1013" s="29">
        <f t="shared" si="10"/>
        <v>1000</v>
      </c>
      <c r="B1013" s="97">
        <f>'Initial Info Client Demographic'!B1013</f>
        <v>0</v>
      </c>
      <c r="C1013" s="98">
        <f>'Initial Info Client Demographic'!C1013</f>
        <v>0</v>
      </c>
      <c r="D1013" s="99"/>
      <c r="E1013" s="100"/>
      <c r="F1013" s="101"/>
      <c r="G1013" s="87"/>
      <c r="H1013" s="88"/>
      <c r="I1013" s="102"/>
      <c r="J1013" s="103"/>
      <c r="K1013" s="104"/>
      <c r="L1013" s="105"/>
      <c r="M1013" s="93">
        <f t="shared" si="11"/>
        <v>0</v>
      </c>
      <c r="N1013" s="110"/>
      <c r="O1013" s="106">
        <f t="shared" si="12"/>
        <v>0</v>
      </c>
      <c r="P1013" s="95"/>
      <c r="R1013" s="96">
        <f>'Initial Info Client Demographic'!D1013</f>
        <v>0</v>
      </c>
      <c r="T1013" s="33">
        <f>'Initial Info Client Demographic'!E1013</f>
        <v>0</v>
      </c>
      <c r="U1013" s="34">
        <f>'Initial Info Client Demographic'!F1013</f>
        <v>0</v>
      </c>
      <c r="V1013" s="35">
        <f>'Initial Info Client Demographic'!G1013</f>
        <v>0</v>
      </c>
      <c r="W1013" s="33">
        <f>'Initial Info Client Demographic'!H1013</f>
        <v>0</v>
      </c>
      <c r="X1013" s="34">
        <f>'Initial Info Client Demographic'!I1013</f>
        <v>0</v>
      </c>
      <c r="Y1013" s="35">
        <f>'Initial Info Client Demographic'!E1013</f>
        <v>0</v>
      </c>
      <c r="Z1013" s="35">
        <f>'Initial Info Client Demographic'!F1013</f>
        <v>0</v>
      </c>
      <c r="AA1013" s="35">
        <f>'Initial Info Client Demographic'!G1013</f>
        <v>0</v>
      </c>
      <c r="AB1013" s="35">
        <f>'Initial Info Client Demographic'!H1013</f>
        <v>0</v>
      </c>
      <c r="AC1013" s="35">
        <f>'Initial Info Client Demographic'!I1013</f>
        <v>0</v>
      </c>
      <c r="AD1013" s="35">
        <f>'Initial Info Client Demographic'!J1013</f>
        <v>0</v>
      </c>
    </row>
  </sheetData>
  <mergeCells count="61">
    <mergeCell ref="AH13:AI13"/>
    <mergeCell ref="AJ9:AJ10"/>
    <mergeCell ref="AK9:AL10"/>
    <mergeCell ref="AH11:AI11"/>
    <mergeCell ref="AK11:AL11"/>
    <mergeCell ref="AH12:AI12"/>
    <mergeCell ref="AK19:AL19"/>
    <mergeCell ref="AK20:AL20"/>
    <mergeCell ref="AK21:AL21"/>
    <mergeCell ref="AK22:AL22"/>
    <mergeCell ref="AH15:AI15"/>
    <mergeCell ref="AK15:AL15"/>
    <mergeCell ref="AH16:AI16"/>
    <mergeCell ref="AK16:AL16"/>
    <mergeCell ref="AH17:AI17"/>
    <mergeCell ref="AK17:AL17"/>
    <mergeCell ref="AK18:AL18"/>
    <mergeCell ref="AH18:AI18"/>
    <mergeCell ref="AH19:AI19"/>
    <mergeCell ref="AH20:AI20"/>
    <mergeCell ref="AH21:AI21"/>
    <mergeCell ref="AH22:AJ22"/>
    <mergeCell ref="AH1:AL1"/>
    <mergeCell ref="A2:S2"/>
    <mergeCell ref="AH2:AL2"/>
    <mergeCell ref="A3:F3"/>
    <mergeCell ref="AH3:AL4"/>
    <mergeCell ref="A4:S4"/>
    <mergeCell ref="A5:S5"/>
    <mergeCell ref="M8:S8"/>
    <mergeCell ref="M9:S9"/>
    <mergeCell ref="A6:D6"/>
    <mergeCell ref="E6:H6"/>
    <mergeCell ref="I6:L6"/>
    <mergeCell ref="M6:S6"/>
    <mergeCell ref="E7:H7"/>
    <mergeCell ref="I7:L7"/>
    <mergeCell ref="M7:S7"/>
    <mergeCell ref="A7:D7"/>
    <mergeCell ref="AH5:AJ5"/>
    <mergeCell ref="AK5:AL5"/>
    <mergeCell ref="AH6:AJ6"/>
    <mergeCell ref="AK6:AL6"/>
    <mergeCell ref="AH7:AJ7"/>
    <mergeCell ref="AK7:AL7"/>
    <mergeCell ref="AH14:AI14"/>
    <mergeCell ref="AK14:AL14"/>
    <mergeCell ref="AH8:AL8"/>
    <mergeCell ref="G10:H10"/>
    <mergeCell ref="I10:L10"/>
    <mergeCell ref="M10:S10"/>
    <mergeCell ref="A11:P12"/>
    <mergeCell ref="A8:D9"/>
    <mergeCell ref="E8:H9"/>
    <mergeCell ref="I8:L8"/>
    <mergeCell ref="I9:L9"/>
    <mergeCell ref="A10:D10"/>
    <mergeCell ref="E10:F10"/>
    <mergeCell ref="AK12:AL12"/>
    <mergeCell ref="AK13:AL13"/>
    <mergeCell ref="AH9:AI10"/>
  </mergeCells>
  <pageMargins left="0" right="0" top="0.75" bottom="0.75" header="0" footer="0"/>
  <pageSetup paperSize="3" orientation="landscape"/>
  <extLst>
    <ext xmlns:x14="http://schemas.microsoft.com/office/spreadsheetml/2009/9/main" uri="{CCE6A557-97BC-4b89-ADB6-D9C93CAAB3DF}">
      <x14:dataValidations xmlns:xm="http://schemas.microsoft.com/office/excel/2006/main" count="4">
        <x14:dataValidation type="list" allowBlank="1" showInputMessage="1" showErrorMessage="1" prompt="Select an option from drop-down list. " xr:uid="{00000000-0002-0000-0200-000000000000}">
          <x14:formula1>
            <xm:f>'Drop Down Boxes'!$J$29:$J$30</xm:f>
          </x14:formula1>
          <xm:sqref>F14:F1013</xm:sqref>
        </x14:dataValidation>
        <x14:dataValidation type="list" allowBlank="1" showInputMessage="1" showErrorMessage="1" prompt="Select appropriate Support Code from drop-down list for Family Support" xr:uid="{00000000-0002-0000-0200-000001000000}">
          <x14:formula1>
            <xm:f>'Drop Down Boxes'!$A$41:$A$49</xm:f>
          </x14:formula1>
          <xm:sqref>E14:E1013</xm:sqref>
        </x14:dataValidation>
        <x14:dataValidation type="list" allowBlank="1" showInputMessage="1" showErrorMessage="1" prompt="Select appropriate Diagnosis Code from drop-down list for Family Support" xr:uid="{00000000-0002-0000-0200-000002000000}">
          <x14:formula1>
            <xm:f>'Drop Down Boxes'!$A$29:$A$37</xm:f>
          </x14:formula1>
          <xm:sqref>D14:D1013</xm:sqref>
        </x14:dataValidation>
        <x14:dataValidation type="list" allowBlank="1" showInputMessage="1" showErrorMessage="1" prompt="Select an optoin from drop-down list. " xr:uid="{00000000-0002-0000-0200-000003000000}">
          <x14:formula1>
            <xm:f>'Drop Down Boxes'!$R$13:$R$14</xm:f>
          </x14:formula1>
          <xm:sqref>N14:N1013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205867"/>
  </sheetPr>
  <dimension ref="A1:AM1013"/>
  <sheetViews>
    <sheetView workbookViewId="0">
      <pane ySplit="1" topLeftCell="A2" activePane="bottomLeft" state="frozen"/>
      <selection pane="bottomLeft" activeCell="B3" sqref="B3"/>
    </sheetView>
  </sheetViews>
  <sheetFormatPr defaultColWidth="14.42578125" defaultRowHeight="15" customHeight="1"/>
  <cols>
    <col min="1" max="39" width="5.7109375" customWidth="1"/>
  </cols>
  <sheetData>
    <row r="1" spans="1:39" ht="49.5" customHeight="1">
      <c r="A1" s="111" t="s">
        <v>123</v>
      </c>
      <c r="B1" s="368" t="s">
        <v>207</v>
      </c>
      <c r="C1" s="248"/>
      <c r="D1" s="369" t="s">
        <v>208</v>
      </c>
      <c r="E1" s="245"/>
      <c r="F1" s="245"/>
      <c r="G1" s="245"/>
      <c r="H1" s="245"/>
      <c r="I1" s="245"/>
      <c r="J1" s="248"/>
      <c r="K1" s="365" t="s">
        <v>209</v>
      </c>
      <c r="L1" s="245"/>
      <c r="M1" s="245"/>
      <c r="N1" s="245"/>
      <c r="O1" s="248"/>
      <c r="P1" s="370" t="s">
        <v>210</v>
      </c>
      <c r="Q1" s="245"/>
      <c r="R1" s="245"/>
      <c r="S1" s="245"/>
      <c r="T1" s="245"/>
      <c r="U1" s="245"/>
      <c r="V1" s="245"/>
      <c r="W1" s="245"/>
      <c r="X1" s="248"/>
      <c r="Y1" s="371" t="s">
        <v>211</v>
      </c>
      <c r="Z1" s="262"/>
      <c r="AA1" s="263"/>
      <c r="AB1" s="372" t="s">
        <v>212</v>
      </c>
      <c r="AC1" s="245"/>
      <c r="AD1" s="248"/>
      <c r="AE1" s="368" t="s">
        <v>213</v>
      </c>
      <c r="AF1" s="245"/>
      <c r="AG1" s="245"/>
      <c r="AH1" s="245"/>
      <c r="AI1" s="245"/>
      <c r="AJ1" s="245"/>
      <c r="AK1" s="245"/>
      <c r="AL1" s="245"/>
      <c r="AM1" s="248"/>
    </row>
    <row r="2" spans="1:39" ht="18.75">
      <c r="A2" s="373" t="str">
        <f>'Initial Info Client Demographic'!A2</f>
        <v xml:space="preserve">WV Bureau for Behavioral Health  - Family and Community Support Program </v>
      </c>
      <c r="B2" s="262"/>
      <c r="C2" s="262"/>
      <c r="D2" s="262"/>
      <c r="E2" s="262"/>
      <c r="F2" s="262"/>
      <c r="G2" s="262"/>
      <c r="H2" s="262"/>
      <c r="I2" s="262"/>
      <c r="J2" s="262"/>
      <c r="K2" s="262"/>
      <c r="L2" s="262"/>
      <c r="M2" s="262"/>
      <c r="N2" s="262"/>
      <c r="O2" s="262"/>
      <c r="P2" s="262"/>
      <c r="Q2" s="262"/>
      <c r="R2" s="262"/>
      <c r="S2" s="262"/>
      <c r="T2" s="262"/>
      <c r="U2" s="262"/>
      <c r="V2" s="262"/>
      <c r="W2" s="262"/>
      <c r="X2" s="262"/>
      <c r="Y2" s="262"/>
      <c r="Z2" s="262"/>
      <c r="AA2" s="262"/>
      <c r="AB2" s="262"/>
      <c r="AC2" s="262"/>
      <c r="AD2" s="262"/>
      <c r="AE2" s="262"/>
      <c r="AF2" s="262"/>
      <c r="AG2" s="262"/>
      <c r="AH2" s="262"/>
      <c r="AI2" s="262"/>
      <c r="AJ2" s="262"/>
      <c r="AK2" s="262"/>
      <c r="AL2" s="262"/>
      <c r="AM2" s="302"/>
    </row>
    <row r="3" spans="1:39" ht="18.75">
      <c r="A3" s="4"/>
      <c r="B3" s="4"/>
      <c r="C3" s="4"/>
      <c r="D3" s="4"/>
      <c r="E3" s="4"/>
      <c r="F3" s="4"/>
      <c r="G3" s="112"/>
      <c r="H3" s="113"/>
      <c r="I3" s="113"/>
      <c r="J3" s="113"/>
      <c r="K3" s="366" t="str">
        <f>'Initial Info Client Demographic'!A3</f>
        <v>Fiscal Year</v>
      </c>
      <c r="L3" s="256"/>
      <c r="M3" s="256"/>
      <c r="N3" s="256"/>
      <c r="O3" s="256"/>
      <c r="P3" s="305"/>
      <c r="Q3" s="367">
        <f>'Initial Info Client Demographic'!F3</f>
        <v>2026</v>
      </c>
      <c r="R3" s="245"/>
      <c r="S3" s="248"/>
      <c r="T3" s="374" t="str">
        <f>'Initial Info Client Demographic'!G3</f>
        <v>(July 1st - June 30th)  V  2022 06 30</v>
      </c>
      <c r="U3" s="256"/>
      <c r="V3" s="256"/>
      <c r="W3" s="256"/>
      <c r="X3" s="256"/>
      <c r="Y3" s="256"/>
      <c r="Z3" s="256"/>
      <c r="AA3" s="256"/>
      <c r="AB3" s="256"/>
      <c r="AC3" s="256"/>
      <c r="AD3" s="256"/>
      <c r="AE3" s="256"/>
      <c r="AF3" s="257"/>
      <c r="AG3" s="112"/>
      <c r="AH3" s="112"/>
      <c r="AI3" s="112"/>
      <c r="AJ3" s="112"/>
      <c r="AK3" s="112"/>
      <c r="AL3" s="112"/>
      <c r="AM3" s="114"/>
    </row>
    <row r="4" spans="1:39" ht="18.75">
      <c r="A4" s="375" t="str">
        <f>'Initial Info Client Demographic'!A4</f>
        <v xml:space="preserve"> return electronically via -email to BBHReporting@wv.gov by the 25th day of the following month</v>
      </c>
      <c r="B4" s="256"/>
      <c r="C4" s="256"/>
      <c r="D4" s="256"/>
      <c r="E4" s="256"/>
      <c r="F4" s="256"/>
      <c r="G4" s="256"/>
      <c r="H4" s="256"/>
      <c r="I4" s="256"/>
      <c r="J4" s="256"/>
      <c r="K4" s="256"/>
      <c r="L4" s="256"/>
      <c r="M4" s="256"/>
      <c r="N4" s="256"/>
      <c r="O4" s="256"/>
      <c r="P4" s="256"/>
      <c r="Q4" s="256"/>
      <c r="R4" s="256"/>
      <c r="S4" s="256"/>
      <c r="T4" s="256"/>
      <c r="U4" s="256"/>
      <c r="V4" s="256"/>
      <c r="W4" s="256"/>
      <c r="X4" s="256"/>
      <c r="Y4" s="256"/>
      <c r="Z4" s="256"/>
      <c r="AA4" s="256"/>
      <c r="AB4" s="256"/>
      <c r="AC4" s="256"/>
      <c r="AD4" s="256"/>
      <c r="AE4" s="256"/>
      <c r="AF4" s="256"/>
      <c r="AG4" s="256"/>
      <c r="AH4" s="256"/>
      <c r="AI4" s="256"/>
      <c r="AJ4" s="256"/>
      <c r="AK4" s="256"/>
      <c r="AL4" s="256"/>
      <c r="AM4" s="305"/>
    </row>
    <row r="5" spans="1:39">
      <c r="A5" s="376" t="str">
        <f>'Flex Funds offered during FY'!A4</f>
        <v xml:space="preserve"> return electronically via -email to BBHReporting@wv.gov by the 25th day of the following month</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7"/>
    </row>
    <row r="6" spans="1:39" ht="19.5" customHeight="1">
      <c r="A6" s="360" t="s">
        <v>214</v>
      </c>
      <c r="B6" s="245"/>
      <c r="C6" s="245"/>
      <c r="D6" s="245"/>
      <c r="E6" s="245"/>
      <c r="F6" s="245"/>
      <c r="G6" s="245"/>
      <c r="H6" s="245"/>
      <c r="I6" s="248"/>
      <c r="J6" s="289" t="str">
        <f>'Initial Info Client Demographic'!D6</f>
        <v xml:space="preserve">Family and Community Support Program </v>
      </c>
      <c r="K6" s="245"/>
      <c r="L6" s="245"/>
      <c r="M6" s="245"/>
      <c r="N6" s="245"/>
      <c r="O6" s="245"/>
      <c r="P6" s="245"/>
      <c r="Q6" s="245"/>
      <c r="R6" s="245"/>
      <c r="S6" s="245"/>
      <c r="T6" s="245"/>
      <c r="U6" s="245"/>
      <c r="V6" s="248"/>
      <c r="W6" s="360" t="s">
        <v>215</v>
      </c>
      <c r="X6" s="245"/>
      <c r="Y6" s="245"/>
      <c r="Z6" s="248"/>
      <c r="AA6" s="364" t="str">
        <f>'Initial Info Client Demographic'!K6</f>
        <v>Formal Name listed on the Grant</v>
      </c>
      <c r="AB6" s="245"/>
      <c r="AC6" s="245"/>
      <c r="AD6" s="245"/>
      <c r="AE6" s="245"/>
      <c r="AF6" s="245"/>
      <c r="AG6" s="245"/>
      <c r="AH6" s="245"/>
      <c r="AI6" s="245"/>
      <c r="AJ6" s="245"/>
      <c r="AK6" s="245"/>
      <c r="AL6" s="245"/>
      <c r="AM6" s="248"/>
    </row>
    <row r="7" spans="1:39" ht="19.5" customHeight="1">
      <c r="A7" s="360" t="s">
        <v>182</v>
      </c>
      <c r="B7" s="245"/>
      <c r="C7" s="245"/>
      <c r="D7" s="245"/>
      <c r="E7" s="245"/>
      <c r="F7" s="245"/>
      <c r="G7" s="245"/>
      <c r="H7" s="245"/>
      <c r="I7" s="248"/>
      <c r="J7" s="289" t="str">
        <f>'Initial Info Client Demographic'!D7</f>
        <v xml:space="preserve">Region </v>
      </c>
      <c r="K7" s="245"/>
      <c r="L7" s="245"/>
      <c r="M7" s="245"/>
      <c r="N7" s="245"/>
      <c r="O7" s="245"/>
      <c r="P7" s="245"/>
      <c r="Q7" s="245"/>
      <c r="R7" s="245"/>
      <c r="S7" s="245"/>
      <c r="T7" s="245"/>
      <c r="U7" s="245"/>
      <c r="V7" s="248"/>
      <c r="W7" s="360" t="s">
        <v>147</v>
      </c>
      <c r="X7" s="245"/>
      <c r="Y7" s="245"/>
      <c r="Z7" s="248"/>
      <c r="AA7" s="364" t="str">
        <f>'Initial Info Client Demographic'!K7</f>
        <v>xx</v>
      </c>
      <c r="AB7" s="245"/>
      <c r="AC7" s="245"/>
      <c r="AD7" s="245"/>
      <c r="AE7" s="245"/>
      <c r="AF7" s="245"/>
      <c r="AG7" s="245"/>
      <c r="AH7" s="245"/>
      <c r="AI7" s="245"/>
      <c r="AJ7" s="245"/>
      <c r="AK7" s="245"/>
      <c r="AL7" s="245"/>
      <c r="AM7" s="248"/>
    </row>
    <row r="8" spans="1:39" ht="19.5" customHeight="1">
      <c r="A8" s="362" t="s">
        <v>149</v>
      </c>
      <c r="B8" s="293"/>
      <c r="C8" s="293"/>
      <c r="D8" s="293"/>
      <c r="E8" s="293"/>
      <c r="F8" s="293"/>
      <c r="G8" s="293"/>
      <c r="H8" s="293"/>
      <c r="I8" s="294"/>
      <c r="J8" s="292" t="str">
        <f>'Initial Info Client Demographic'!D8</f>
        <v>123 Anywhere Street. Anywhere, WV 00000</v>
      </c>
      <c r="K8" s="293"/>
      <c r="L8" s="293"/>
      <c r="M8" s="293"/>
      <c r="N8" s="293"/>
      <c r="O8" s="293"/>
      <c r="P8" s="293"/>
      <c r="Q8" s="293"/>
      <c r="R8" s="293"/>
      <c r="S8" s="293"/>
      <c r="T8" s="293"/>
      <c r="U8" s="293"/>
      <c r="V8" s="294"/>
      <c r="W8" s="360" t="s">
        <v>151</v>
      </c>
      <c r="X8" s="245"/>
      <c r="Y8" s="245"/>
      <c r="Z8" s="248"/>
      <c r="AA8" s="364" t="str">
        <f>'Initial Info Client Demographic'!K8</f>
        <v>xxx</v>
      </c>
      <c r="AB8" s="245"/>
      <c r="AC8" s="245"/>
      <c r="AD8" s="245"/>
      <c r="AE8" s="245"/>
      <c r="AF8" s="245"/>
      <c r="AG8" s="245"/>
      <c r="AH8" s="245"/>
      <c r="AI8" s="245"/>
      <c r="AJ8" s="245"/>
      <c r="AK8" s="245"/>
      <c r="AL8" s="245"/>
      <c r="AM8" s="248"/>
    </row>
    <row r="9" spans="1:39" ht="19.5" customHeight="1">
      <c r="A9" s="295"/>
      <c r="B9" s="296"/>
      <c r="C9" s="296"/>
      <c r="D9" s="296"/>
      <c r="E9" s="296"/>
      <c r="F9" s="296"/>
      <c r="G9" s="296"/>
      <c r="H9" s="296"/>
      <c r="I9" s="297"/>
      <c r="J9" s="295"/>
      <c r="K9" s="296"/>
      <c r="L9" s="296"/>
      <c r="M9" s="296"/>
      <c r="N9" s="296"/>
      <c r="O9" s="296"/>
      <c r="P9" s="296"/>
      <c r="Q9" s="296"/>
      <c r="R9" s="296"/>
      <c r="S9" s="296"/>
      <c r="T9" s="296"/>
      <c r="U9" s="296"/>
      <c r="V9" s="297"/>
      <c r="W9" s="360" t="s">
        <v>216</v>
      </c>
      <c r="X9" s="245"/>
      <c r="Y9" s="245"/>
      <c r="Z9" s="248"/>
      <c r="AA9" s="364" t="str">
        <f>'Initial Info Client Demographic'!K9</f>
        <v>G22</v>
      </c>
      <c r="AB9" s="245"/>
      <c r="AC9" s="245"/>
      <c r="AD9" s="245"/>
      <c r="AE9" s="245"/>
      <c r="AF9" s="245"/>
      <c r="AG9" s="245"/>
      <c r="AH9" s="245"/>
      <c r="AI9" s="245"/>
      <c r="AJ9" s="245"/>
      <c r="AK9" s="245"/>
      <c r="AL9" s="245"/>
      <c r="AM9" s="248"/>
    </row>
    <row r="10" spans="1:39" ht="19.5" customHeight="1">
      <c r="A10" s="363" t="s">
        <v>217</v>
      </c>
      <c r="B10" s="245"/>
      <c r="C10" s="245"/>
      <c r="D10" s="245"/>
      <c r="E10" s="245"/>
      <c r="F10" s="245"/>
      <c r="G10" s="245"/>
      <c r="H10" s="245"/>
      <c r="I10" s="248"/>
      <c r="J10" s="300" t="str">
        <f>'Initial Info Client Demographic'!D10</f>
        <v>July</v>
      </c>
      <c r="K10" s="245"/>
      <c r="L10" s="245"/>
      <c r="M10" s="245"/>
      <c r="N10" s="245"/>
      <c r="O10" s="245"/>
      <c r="P10" s="245"/>
      <c r="Q10" s="248"/>
      <c r="R10" s="300">
        <f>'Initial Info Client Demographic'!F10</f>
        <v>2025</v>
      </c>
      <c r="S10" s="245"/>
      <c r="T10" s="245"/>
      <c r="U10" s="245"/>
      <c r="V10" s="248"/>
      <c r="W10" s="361" t="s">
        <v>218</v>
      </c>
      <c r="X10" s="245"/>
      <c r="Y10" s="245"/>
      <c r="Z10" s="248"/>
      <c r="AA10" s="364">
        <f>'Initial Info Client Demographic'!K10</f>
        <v>10000308</v>
      </c>
      <c r="AB10" s="245"/>
      <c r="AC10" s="245"/>
      <c r="AD10" s="245"/>
      <c r="AE10" s="245"/>
      <c r="AF10" s="245"/>
      <c r="AG10" s="245"/>
      <c r="AH10" s="245"/>
      <c r="AI10" s="245"/>
      <c r="AJ10" s="245"/>
      <c r="AK10" s="245"/>
      <c r="AL10" s="245"/>
      <c r="AM10" s="248"/>
    </row>
    <row r="11" spans="1:39" ht="30" customHeight="1">
      <c r="A11" s="379" t="s">
        <v>219</v>
      </c>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262"/>
      <c r="AL11" s="262"/>
      <c r="AM11" s="263"/>
    </row>
    <row r="12" spans="1:39" ht="75" customHeight="1">
      <c r="A12" s="380" t="s">
        <v>220</v>
      </c>
      <c r="B12" s="245"/>
      <c r="C12" s="245"/>
      <c r="D12" s="245"/>
      <c r="E12" s="245"/>
      <c r="F12" s="245"/>
      <c r="G12" s="245"/>
      <c r="H12" s="245"/>
      <c r="I12" s="245"/>
      <c r="J12" s="245"/>
      <c r="K12" s="245"/>
      <c r="L12" s="245"/>
      <c r="M12" s="245"/>
      <c r="N12" s="245"/>
      <c r="O12" s="245"/>
      <c r="P12" s="245"/>
      <c r="Q12" s="245"/>
      <c r="R12" s="245"/>
      <c r="S12" s="245"/>
      <c r="T12" s="245"/>
      <c r="U12" s="245"/>
      <c r="V12" s="245"/>
      <c r="W12" s="245"/>
      <c r="X12" s="245"/>
      <c r="Y12" s="245"/>
      <c r="Z12" s="245"/>
      <c r="AA12" s="245"/>
      <c r="AB12" s="245"/>
      <c r="AC12" s="245"/>
      <c r="AD12" s="245"/>
      <c r="AE12" s="245"/>
      <c r="AF12" s="245"/>
      <c r="AG12" s="245"/>
      <c r="AH12" s="245"/>
      <c r="AI12" s="245"/>
      <c r="AJ12" s="245"/>
      <c r="AK12" s="245"/>
      <c r="AL12" s="245"/>
      <c r="AM12" s="248"/>
    </row>
    <row r="13" spans="1:39" ht="60" customHeight="1">
      <c r="A13" s="115" t="s">
        <v>123</v>
      </c>
      <c r="B13" s="359" t="s">
        <v>207</v>
      </c>
      <c r="C13" s="248"/>
      <c r="D13" s="381" t="s">
        <v>221</v>
      </c>
      <c r="E13" s="245"/>
      <c r="F13" s="245"/>
      <c r="G13" s="245"/>
      <c r="H13" s="245"/>
      <c r="I13" s="245"/>
      <c r="J13" s="248"/>
      <c r="K13" s="365" t="s">
        <v>209</v>
      </c>
      <c r="L13" s="245"/>
      <c r="M13" s="245"/>
      <c r="N13" s="245"/>
      <c r="O13" s="248"/>
      <c r="P13" s="382" t="s">
        <v>210</v>
      </c>
      <c r="Q13" s="245"/>
      <c r="R13" s="245"/>
      <c r="S13" s="245"/>
      <c r="T13" s="245"/>
      <c r="U13" s="245"/>
      <c r="V13" s="245"/>
      <c r="W13" s="245"/>
      <c r="X13" s="248"/>
      <c r="Y13" s="377" t="s">
        <v>222</v>
      </c>
      <c r="Z13" s="262"/>
      <c r="AA13" s="263"/>
      <c r="AB13" s="378" t="s">
        <v>212</v>
      </c>
      <c r="AC13" s="245"/>
      <c r="AD13" s="248"/>
      <c r="AE13" s="359" t="s">
        <v>213</v>
      </c>
      <c r="AF13" s="245"/>
      <c r="AG13" s="245"/>
      <c r="AH13" s="245"/>
      <c r="AI13" s="245"/>
      <c r="AJ13" s="245"/>
      <c r="AK13" s="245"/>
      <c r="AL13" s="245"/>
      <c r="AM13" s="248"/>
    </row>
    <row r="14" spans="1:39" ht="39.75" customHeight="1">
      <c r="A14" s="116">
        <f t="shared" ref="A14:A15" si="0">ROW(A1)</f>
        <v>1</v>
      </c>
      <c r="B14" s="358" t="s">
        <v>223</v>
      </c>
      <c r="C14" s="248"/>
      <c r="D14" s="352"/>
      <c r="E14" s="245"/>
      <c r="F14" s="245"/>
      <c r="G14" s="245"/>
      <c r="H14" s="245"/>
      <c r="I14" s="245"/>
      <c r="J14" s="248"/>
      <c r="K14" s="353"/>
      <c r="L14" s="245"/>
      <c r="M14" s="245"/>
      <c r="N14" s="245"/>
      <c r="O14" s="248"/>
      <c r="P14" s="354"/>
      <c r="Q14" s="245"/>
      <c r="R14" s="245"/>
      <c r="S14" s="245"/>
      <c r="T14" s="245"/>
      <c r="U14" s="245"/>
      <c r="V14" s="245"/>
      <c r="W14" s="245"/>
      <c r="X14" s="248"/>
      <c r="Y14" s="355"/>
      <c r="Z14" s="245"/>
      <c r="AA14" s="246"/>
      <c r="AB14" s="356"/>
      <c r="AC14" s="245"/>
      <c r="AD14" s="248"/>
      <c r="AE14" s="357"/>
      <c r="AF14" s="245"/>
      <c r="AG14" s="245"/>
      <c r="AH14" s="245"/>
      <c r="AI14" s="245"/>
      <c r="AJ14" s="245"/>
      <c r="AK14" s="245"/>
      <c r="AL14" s="245"/>
      <c r="AM14" s="248"/>
    </row>
    <row r="15" spans="1:39" ht="39.75" customHeight="1">
      <c r="A15" s="116">
        <f t="shared" si="0"/>
        <v>2</v>
      </c>
      <c r="B15" s="358" t="s">
        <v>223</v>
      </c>
      <c r="C15" s="248"/>
      <c r="D15" s="352"/>
      <c r="E15" s="245"/>
      <c r="F15" s="245"/>
      <c r="G15" s="245"/>
      <c r="H15" s="245"/>
      <c r="I15" s="245"/>
      <c r="J15" s="248"/>
      <c r="K15" s="353"/>
      <c r="L15" s="245"/>
      <c r="M15" s="245"/>
      <c r="N15" s="245"/>
      <c r="O15" s="248"/>
      <c r="P15" s="354"/>
      <c r="Q15" s="245"/>
      <c r="R15" s="245"/>
      <c r="S15" s="245"/>
      <c r="T15" s="245"/>
      <c r="U15" s="245"/>
      <c r="V15" s="245"/>
      <c r="W15" s="245"/>
      <c r="X15" s="248"/>
      <c r="Y15" s="355"/>
      <c r="Z15" s="245"/>
      <c r="AA15" s="246"/>
      <c r="AB15" s="356"/>
      <c r="AC15" s="245"/>
      <c r="AD15" s="248"/>
      <c r="AE15" s="357"/>
      <c r="AF15" s="245"/>
      <c r="AG15" s="245"/>
      <c r="AH15" s="245"/>
      <c r="AI15" s="245"/>
      <c r="AJ15" s="245"/>
      <c r="AK15" s="245"/>
      <c r="AL15" s="245"/>
      <c r="AM15" s="248"/>
    </row>
    <row r="16" spans="1:39" ht="39.75" customHeight="1">
      <c r="A16" s="116">
        <f t="shared" ref="A16:A270" si="1">ROW(A4)</f>
        <v>4</v>
      </c>
      <c r="B16" s="358" t="s">
        <v>223</v>
      </c>
      <c r="C16" s="248"/>
      <c r="D16" s="352"/>
      <c r="E16" s="245"/>
      <c r="F16" s="245"/>
      <c r="G16" s="245"/>
      <c r="H16" s="245"/>
      <c r="I16" s="245"/>
      <c r="J16" s="248"/>
      <c r="K16" s="353"/>
      <c r="L16" s="245"/>
      <c r="M16" s="245"/>
      <c r="N16" s="245"/>
      <c r="O16" s="248"/>
      <c r="P16" s="354"/>
      <c r="Q16" s="245"/>
      <c r="R16" s="245"/>
      <c r="S16" s="245"/>
      <c r="T16" s="245"/>
      <c r="U16" s="245"/>
      <c r="V16" s="245"/>
      <c r="W16" s="245"/>
      <c r="X16" s="248"/>
      <c r="Y16" s="355"/>
      <c r="Z16" s="245"/>
      <c r="AA16" s="246"/>
      <c r="AB16" s="356"/>
      <c r="AC16" s="245"/>
      <c r="AD16" s="248"/>
      <c r="AE16" s="357"/>
      <c r="AF16" s="245"/>
      <c r="AG16" s="245"/>
      <c r="AH16" s="245"/>
      <c r="AI16" s="245"/>
      <c r="AJ16" s="245"/>
      <c r="AK16" s="245"/>
      <c r="AL16" s="245"/>
      <c r="AM16" s="248"/>
    </row>
    <row r="17" spans="1:39" ht="39.75" customHeight="1">
      <c r="A17" s="116">
        <f t="shared" si="1"/>
        <v>5</v>
      </c>
      <c r="B17" s="358" t="s">
        <v>223</v>
      </c>
      <c r="C17" s="248"/>
      <c r="D17" s="352"/>
      <c r="E17" s="245"/>
      <c r="F17" s="245"/>
      <c r="G17" s="245"/>
      <c r="H17" s="245"/>
      <c r="I17" s="245"/>
      <c r="J17" s="248"/>
      <c r="K17" s="353"/>
      <c r="L17" s="245"/>
      <c r="M17" s="245"/>
      <c r="N17" s="245"/>
      <c r="O17" s="248"/>
      <c r="P17" s="354"/>
      <c r="Q17" s="245"/>
      <c r="R17" s="245"/>
      <c r="S17" s="245"/>
      <c r="T17" s="245"/>
      <c r="U17" s="245"/>
      <c r="V17" s="245"/>
      <c r="W17" s="245"/>
      <c r="X17" s="248"/>
      <c r="Y17" s="355"/>
      <c r="Z17" s="245"/>
      <c r="AA17" s="246"/>
      <c r="AB17" s="356"/>
      <c r="AC17" s="245"/>
      <c r="AD17" s="248"/>
      <c r="AE17" s="357"/>
      <c r="AF17" s="245"/>
      <c r="AG17" s="245"/>
      <c r="AH17" s="245"/>
      <c r="AI17" s="245"/>
      <c r="AJ17" s="245"/>
      <c r="AK17" s="245"/>
      <c r="AL17" s="245"/>
      <c r="AM17" s="248"/>
    </row>
    <row r="18" spans="1:39" ht="39.75" customHeight="1">
      <c r="A18" s="116">
        <f t="shared" si="1"/>
        <v>6</v>
      </c>
      <c r="B18" s="358" t="s">
        <v>223</v>
      </c>
      <c r="C18" s="248"/>
      <c r="D18" s="352"/>
      <c r="E18" s="245"/>
      <c r="F18" s="245"/>
      <c r="G18" s="245"/>
      <c r="H18" s="245"/>
      <c r="I18" s="245"/>
      <c r="J18" s="248"/>
      <c r="K18" s="353"/>
      <c r="L18" s="245"/>
      <c r="M18" s="245"/>
      <c r="N18" s="245"/>
      <c r="O18" s="248"/>
      <c r="P18" s="354"/>
      <c r="Q18" s="245"/>
      <c r="R18" s="245"/>
      <c r="S18" s="245"/>
      <c r="T18" s="245"/>
      <c r="U18" s="245"/>
      <c r="V18" s="245"/>
      <c r="W18" s="245"/>
      <c r="X18" s="248"/>
      <c r="Y18" s="355"/>
      <c r="Z18" s="245"/>
      <c r="AA18" s="246"/>
      <c r="AB18" s="356"/>
      <c r="AC18" s="245"/>
      <c r="AD18" s="248"/>
      <c r="AE18" s="357"/>
      <c r="AF18" s="245"/>
      <c r="AG18" s="245"/>
      <c r="AH18" s="245"/>
      <c r="AI18" s="245"/>
      <c r="AJ18" s="245"/>
      <c r="AK18" s="245"/>
      <c r="AL18" s="245"/>
      <c r="AM18" s="248"/>
    </row>
    <row r="19" spans="1:39" ht="39.75" customHeight="1">
      <c r="A19" s="116">
        <f t="shared" si="1"/>
        <v>7</v>
      </c>
      <c r="B19" s="358" t="s">
        <v>223</v>
      </c>
      <c r="C19" s="248"/>
      <c r="D19" s="352"/>
      <c r="E19" s="245"/>
      <c r="F19" s="245"/>
      <c r="G19" s="245"/>
      <c r="H19" s="245"/>
      <c r="I19" s="245"/>
      <c r="J19" s="248"/>
      <c r="K19" s="353"/>
      <c r="L19" s="245"/>
      <c r="M19" s="245"/>
      <c r="N19" s="245"/>
      <c r="O19" s="248"/>
      <c r="P19" s="354"/>
      <c r="Q19" s="245"/>
      <c r="R19" s="245"/>
      <c r="S19" s="245"/>
      <c r="T19" s="245"/>
      <c r="U19" s="245"/>
      <c r="V19" s="245"/>
      <c r="W19" s="245"/>
      <c r="X19" s="248"/>
      <c r="Y19" s="355"/>
      <c r="Z19" s="245"/>
      <c r="AA19" s="246"/>
      <c r="AB19" s="356"/>
      <c r="AC19" s="245"/>
      <c r="AD19" s="248"/>
      <c r="AE19" s="357"/>
      <c r="AF19" s="245"/>
      <c r="AG19" s="245"/>
      <c r="AH19" s="245"/>
      <c r="AI19" s="245"/>
      <c r="AJ19" s="245"/>
      <c r="AK19" s="245"/>
      <c r="AL19" s="245"/>
      <c r="AM19" s="248"/>
    </row>
    <row r="20" spans="1:39" ht="39.75" customHeight="1">
      <c r="A20" s="116">
        <f t="shared" si="1"/>
        <v>8</v>
      </c>
      <c r="B20" s="358" t="s">
        <v>223</v>
      </c>
      <c r="C20" s="248"/>
      <c r="D20" s="352"/>
      <c r="E20" s="245"/>
      <c r="F20" s="245"/>
      <c r="G20" s="245"/>
      <c r="H20" s="245"/>
      <c r="I20" s="245"/>
      <c r="J20" s="248"/>
      <c r="K20" s="353"/>
      <c r="L20" s="245"/>
      <c r="M20" s="245"/>
      <c r="N20" s="245"/>
      <c r="O20" s="248"/>
      <c r="P20" s="354"/>
      <c r="Q20" s="245"/>
      <c r="R20" s="245"/>
      <c r="S20" s="245"/>
      <c r="T20" s="245"/>
      <c r="U20" s="245"/>
      <c r="V20" s="245"/>
      <c r="W20" s="245"/>
      <c r="X20" s="248"/>
      <c r="Y20" s="355"/>
      <c r="Z20" s="245"/>
      <c r="AA20" s="246"/>
      <c r="AB20" s="356"/>
      <c r="AC20" s="245"/>
      <c r="AD20" s="248"/>
      <c r="AE20" s="357"/>
      <c r="AF20" s="245"/>
      <c r="AG20" s="245"/>
      <c r="AH20" s="245"/>
      <c r="AI20" s="245"/>
      <c r="AJ20" s="245"/>
      <c r="AK20" s="245"/>
      <c r="AL20" s="245"/>
      <c r="AM20" s="248"/>
    </row>
    <row r="21" spans="1:39" ht="39.75" customHeight="1">
      <c r="A21" s="116">
        <f t="shared" si="1"/>
        <v>9</v>
      </c>
      <c r="B21" s="358" t="s">
        <v>223</v>
      </c>
      <c r="C21" s="248"/>
      <c r="D21" s="352"/>
      <c r="E21" s="245"/>
      <c r="F21" s="245"/>
      <c r="G21" s="245"/>
      <c r="H21" s="245"/>
      <c r="I21" s="245"/>
      <c r="J21" s="248"/>
      <c r="K21" s="353"/>
      <c r="L21" s="245"/>
      <c r="M21" s="245"/>
      <c r="N21" s="245"/>
      <c r="O21" s="248"/>
      <c r="P21" s="354"/>
      <c r="Q21" s="245"/>
      <c r="R21" s="245"/>
      <c r="S21" s="245"/>
      <c r="T21" s="245"/>
      <c r="U21" s="245"/>
      <c r="V21" s="245"/>
      <c r="W21" s="245"/>
      <c r="X21" s="248"/>
      <c r="Y21" s="355"/>
      <c r="Z21" s="245"/>
      <c r="AA21" s="246"/>
      <c r="AB21" s="356"/>
      <c r="AC21" s="245"/>
      <c r="AD21" s="248"/>
      <c r="AE21" s="357"/>
      <c r="AF21" s="245"/>
      <c r="AG21" s="245"/>
      <c r="AH21" s="245"/>
      <c r="AI21" s="245"/>
      <c r="AJ21" s="245"/>
      <c r="AK21" s="245"/>
      <c r="AL21" s="245"/>
      <c r="AM21" s="248"/>
    </row>
    <row r="22" spans="1:39" ht="39.75" customHeight="1">
      <c r="A22" s="116">
        <f t="shared" si="1"/>
        <v>10</v>
      </c>
      <c r="B22" s="358" t="s">
        <v>223</v>
      </c>
      <c r="C22" s="248"/>
      <c r="D22" s="352"/>
      <c r="E22" s="245"/>
      <c r="F22" s="245"/>
      <c r="G22" s="245"/>
      <c r="H22" s="245"/>
      <c r="I22" s="245"/>
      <c r="J22" s="248"/>
      <c r="K22" s="353"/>
      <c r="L22" s="245"/>
      <c r="M22" s="245"/>
      <c r="N22" s="245"/>
      <c r="O22" s="248"/>
      <c r="P22" s="354"/>
      <c r="Q22" s="245"/>
      <c r="R22" s="245"/>
      <c r="S22" s="245"/>
      <c r="T22" s="245"/>
      <c r="U22" s="245"/>
      <c r="V22" s="245"/>
      <c r="W22" s="245"/>
      <c r="X22" s="248"/>
      <c r="Y22" s="355"/>
      <c r="Z22" s="245"/>
      <c r="AA22" s="246"/>
      <c r="AB22" s="356"/>
      <c r="AC22" s="245"/>
      <c r="AD22" s="248"/>
      <c r="AE22" s="357"/>
      <c r="AF22" s="245"/>
      <c r="AG22" s="245"/>
      <c r="AH22" s="245"/>
      <c r="AI22" s="245"/>
      <c r="AJ22" s="245"/>
      <c r="AK22" s="245"/>
      <c r="AL22" s="245"/>
      <c r="AM22" s="248"/>
    </row>
    <row r="23" spans="1:39" ht="39.75" customHeight="1">
      <c r="A23" s="116">
        <f t="shared" si="1"/>
        <v>11</v>
      </c>
      <c r="B23" s="358" t="s">
        <v>223</v>
      </c>
      <c r="C23" s="248"/>
      <c r="D23" s="352"/>
      <c r="E23" s="245"/>
      <c r="F23" s="245"/>
      <c r="G23" s="245"/>
      <c r="H23" s="245"/>
      <c r="I23" s="245"/>
      <c r="J23" s="248"/>
      <c r="K23" s="353"/>
      <c r="L23" s="245"/>
      <c r="M23" s="245"/>
      <c r="N23" s="245"/>
      <c r="O23" s="248"/>
      <c r="P23" s="354"/>
      <c r="Q23" s="245"/>
      <c r="R23" s="245"/>
      <c r="S23" s="245"/>
      <c r="T23" s="245"/>
      <c r="U23" s="245"/>
      <c r="V23" s="245"/>
      <c r="W23" s="245"/>
      <c r="X23" s="248"/>
      <c r="Y23" s="355"/>
      <c r="Z23" s="245"/>
      <c r="AA23" s="246"/>
      <c r="AB23" s="356"/>
      <c r="AC23" s="245"/>
      <c r="AD23" s="248"/>
      <c r="AE23" s="357"/>
      <c r="AF23" s="245"/>
      <c r="AG23" s="245"/>
      <c r="AH23" s="245"/>
      <c r="AI23" s="245"/>
      <c r="AJ23" s="245"/>
      <c r="AK23" s="245"/>
      <c r="AL23" s="245"/>
      <c r="AM23" s="248"/>
    </row>
    <row r="24" spans="1:39" ht="39.75" customHeight="1">
      <c r="A24" s="116">
        <f t="shared" si="1"/>
        <v>12</v>
      </c>
      <c r="B24" s="358" t="s">
        <v>223</v>
      </c>
      <c r="C24" s="248"/>
      <c r="D24" s="352"/>
      <c r="E24" s="245"/>
      <c r="F24" s="245"/>
      <c r="G24" s="245"/>
      <c r="H24" s="245"/>
      <c r="I24" s="245"/>
      <c r="J24" s="248"/>
      <c r="K24" s="353"/>
      <c r="L24" s="245"/>
      <c r="M24" s="245"/>
      <c r="N24" s="245"/>
      <c r="O24" s="248"/>
      <c r="P24" s="354"/>
      <c r="Q24" s="245"/>
      <c r="R24" s="245"/>
      <c r="S24" s="245"/>
      <c r="T24" s="245"/>
      <c r="U24" s="245"/>
      <c r="V24" s="245"/>
      <c r="W24" s="245"/>
      <c r="X24" s="248"/>
      <c r="Y24" s="355"/>
      <c r="Z24" s="245"/>
      <c r="AA24" s="246"/>
      <c r="AB24" s="356"/>
      <c r="AC24" s="245"/>
      <c r="AD24" s="248"/>
      <c r="AE24" s="357"/>
      <c r="AF24" s="245"/>
      <c r="AG24" s="245"/>
      <c r="AH24" s="245"/>
      <c r="AI24" s="245"/>
      <c r="AJ24" s="245"/>
      <c r="AK24" s="245"/>
      <c r="AL24" s="245"/>
      <c r="AM24" s="248"/>
    </row>
    <row r="25" spans="1:39" ht="39.75" customHeight="1">
      <c r="A25" s="116">
        <f t="shared" si="1"/>
        <v>13</v>
      </c>
      <c r="B25" s="358" t="s">
        <v>223</v>
      </c>
      <c r="C25" s="248"/>
      <c r="D25" s="352"/>
      <c r="E25" s="245"/>
      <c r="F25" s="245"/>
      <c r="G25" s="245"/>
      <c r="H25" s="245"/>
      <c r="I25" s="245"/>
      <c r="J25" s="248"/>
      <c r="K25" s="353"/>
      <c r="L25" s="245"/>
      <c r="M25" s="245"/>
      <c r="N25" s="245"/>
      <c r="O25" s="248"/>
      <c r="P25" s="354"/>
      <c r="Q25" s="245"/>
      <c r="R25" s="245"/>
      <c r="S25" s="245"/>
      <c r="T25" s="245"/>
      <c r="U25" s="245"/>
      <c r="V25" s="245"/>
      <c r="W25" s="245"/>
      <c r="X25" s="248"/>
      <c r="Y25" s="355"/>
      <c r="Z25" s="245"/>
      <c r="AA25" s="246"/>
      <c r="AB25" s="356"/>
      <c r="AC25" s="245"/>
      <c r="AD25" s="248"/>
      <c r="AE25" s="357"/>
      <c r="AF25" s="245"/>
      <c r="AG25" s="245"/>
      <c r="AH25" s="245"/>
      <c r="AI25" s="245"/>
      <c r="AJ25" s="245"/>
      <c r="AK25" s="245"/>
      <c r="AL25" s="245"/>
      <c r="AM25" s="248"/>
    </row>
    <row r="26" spans="1:39" ht="39.75" customHeight="1">
      <c r="A26" s="116">
        <f t="shared" si="1"/>
        <v>14</v>
      </c>
      <c r="B26" s="358" t="s">
        <v>223</v>
      </c>
      <c r="C26" s="248"/>
      <c r="D26" s="352"/>
      <c r="E26" s="245"/>
      <c r="F26" s="245"/>
      <c r="G26" s="245"/>
      <c r="H26" s="245"/>
      <c r="I26" s="245"/>
      <c r="J26" s="248"/>
      <c r="K26" s="353"/>
      <c r="L26" s="245"/>
      <c r="M26" s="245"/>
      <c r="N26" s="245"/>
      <c r="O26" s="248"/>
      <c r="P26" s="354"/>
      <c r="Q26" s="245"/>
      <c r="R26" s="245"/>
      <c r="S26" s="245"/>
      <c r="T26" s="245"/>
      <c r="U26" s="245"/>
      <c r="V26" s="245"/>
      <c r="W26" s="245"/>
      <c r="X26" s="248"/>
      <c r="Y26" s="355"/>
      <c r="Z26" s="245"/>
      <c r="AA26" s="246"/>
      <c r="AB26" s="356"/>
      <c r="AC26" s="245"/>
      <c r="AD26" s="248"/>
      <c r="AE26" s="357"/>
      <c r="AF26" s="245"/>
      <c r="AG26" s="245"/>
      <c r="AH26" s="245"/>
      <c r="AI26" s="245"/>
      <c r="AJ26" s="245"/>
      <c r="AK26" s="245"/>
      <c r="AL26" s="245"/>
      <c r="AM26" s="248"/>
    </row>
    <row r="27" spans="1:39" ht="39.75" customHeight="1">
      <c r="A27" s="116">
        <f t="shared" si="1"/>
        <v>15</v>
      </c>
      <c r="B27" s="358" t="s">
        <v>223</v>
      </c>
      <c r="C27" s="248"/>
      <c r="D27" s="352"/>
      <c r="E27" s="245"/>
      <c r="F27" s="245"/>
      <c r="G27" s="245"/>
      <c r="H27" s="245"/>
      <c r="I27" s="245"/>
      <c r="J27" s="248"/>
      <c r="K27" s="353"/>
      <c r="L27" s="245"/>
      <c r="M27" s="245"/>
      <c r="N27" s="245"/>
      <c r="O27" s="248"/>
      <c r="P27" s="354"/>
      <c r="Q27" s="245"/>
      <c r="R27" s="245"/>
      <c r="S27" s="245"/>
      <c r="T27" s="245"/>
      <c r="U27" s="245"/>
      <c r="V27" s="245"/>
      <c r="W27" s="245"/>
      <c r="X27" s="248"/>
      <c r="Y27" s="355"/>
      <c r="Z27" s="245"/>
      <c r="AA27" s="246"/>
      <c r="AB27" s="356"/>
      <c r="AC27" s="245"/>
      <c r="AD27" s="248"/>
      <c r="AE27" s="357"/>
      <c r="AF27" s="245"/>
      <c r="AG27" s="245"/>
      <c r="AH27" s="245"/>
      <c r="AI27" s="245"/>
      <c r="AJ27" s="245"/>
      <c r="AK27" s="245"/>
      <c r="AL27" s="245"/>
      <c r="AM27" s="248"/>
    </row>
    <row r="28" spans="1:39" ht="39.75" customHeight="1">
      <c r="A28" s="116">
        <f t="shared" si="1"/>
        <v>16</v>
      </c>
      <c r="B28" s="358" t="s">
        <v>223</v>
      </c>
      <c r="C28" s="248"/>
      <c r="D28" s="352"/>
      <c r="E28" s="245"/>
      <c r="F28" s="245"/>
      <c r="G28" s="245"/>
      <c r="H28" s="245"/>
      <c r="I28" s="245"/>
      <c r="J28" s="248"/>
      <c r="K28" s="353"/>
      <c r="L28" s="245"/>
      <c r="M28" s="245"/>
      <c r="N28" s="245"/>
      <c r="O28" s="248"/>
      <c r="P28" s="354"/>
      <c r="Q28" s="245"/>
      <c r="R28" s="245"/>
      <c r="S28" s="245"/>
      <c r="T28" s="245"/>
      <c r="U28" s="245"/>
      <c r="V28" s="245"/>
      <c r="W28" s="245"/>
      <c r="X28" s="248"/>
      <c r="Y28" s="355"/>
      <c r="Z28" s="245"/>
      <c r="AA28" s="246"/>
      <c r="AB28" s="356"/>
      <c r="AC28" s="245"/>
      <c r="AD28" s="248"/>
      <c r="AE28" s="357"/>
      <c r="AF28" s="245"/>
      <c r="AG28" s="245"/>
      <c r="AH28" s="245"/>
      <c r="AI28" s="245"/>
      <c r="AJ28" s="245"/>
      <c r="AK28" s="245"/>
      <c r="AL28" s="245"/>
      <c r="AM28" s="248"/>
    </row>
    <row r="29" spans="1:39" ht="39.75" customHeight="1">
      <c r="A29" s="116">
        <f t="shared" si="1"/>
        <v>17</v>
      </c>
      <c r="B29" s="358" t="s">
        <v>223</v>
      </c>
      <c r="C29" s="248"/>
      <c r="D29" s="352"/>
      <c r="E29" s="245"/>
      <c r="F29" s="245"/>
      <c r="G29" s="245"/>
      <c r="H29" s="245"/>
      <c r="I29" s="245"/>
      <c r="J29" s="248"/>
      <c r="K29" s="353"/>
      <c r="L29" s="245"/>
      <c r="M29" s="245"/>
      <c r="N29" s="245"/>
      <c r="O29" s="248"/>
      <c r="P29" s="354"/>
      <c r="Q29" s="245"/>
      <c r="R29" s="245"/>
      <c r="S29" s="245"/>
      <c r="T29" s="245"/>
      <c r="U29" s="245"/>
      <c r="V29" s="245"/>
      <c r="W29" s="245"/>
      <c r="X29" s="248"/>
      <c r="Y29" s="355"/>
      <c r="Z29" s="245"/>
      <c r="AA29" s="246"/>
      <c r="AB29" s="356"/>
      <c r="AC29" s="245"/>
      <c r="AD29" s="248"/>
      <c r="AE29" s="357"/>
      <c r="AF29" s="245"/>
      <c r="AG29" s="245"/>
      <c r="AH29" s="245"/>
      <c r="AI29" s="245"/>
      <c r="AJ29" s="245"/>
      <c r="AK29" s="245"/>
      <c r="AL29" s="245"/>
      <c r="AM29" s="248"/>
    </row>
    <row r="30" spans="1:39" ht="39.75" customHeight="1">
      <c r="A30" s="116">
        <f t="shared" si="1"/>
        <v>18</v>
      </c>
      <c r="B30" s="358" t="s">
        <v>223</v>
      </c>
      <c r="C30" s="248"/>
      <c r="D30" s="352"/>
      <c r="E30" s="245"/>
      <c r="F30" s="245"/>
      <c r="G30" s="245"/>
      <c r="H30" s="245"/>
      <c r="I30" s="245"/>
      <c r="J30" s="248"/>
      <c r="K30" s="353"/>
      <c r="L30" s="245"/>
      <c r="M30" s="245"/>
      <c r="N30" s="245"/>
      <c r="O30" s="248"/>
      <c r="P30" s="354"/>
      <c r="Q30" s="245"/>
      <c r="R30" s="245"/>
      <c r="S30" s="245"/>
      <c r="T30" s="245"/>
      <c r="U30" s="245"/>
      <c r="V30" s="245"/>
      <c r="W30" s="245"/>
      <c r="X30" s="248"/>
      <c r="Y30" s="355"/>
      <c r="Z30" s="245"/>
      <c r="AA30" s="246"/>
      <c r="AB30" s="356"/>
      <c r="AC30" s="245"/>
      <c r="AD30" s="248"/>
      <c r="AE30" s="357"/>
      <c r="AF30" s="245"/>
      <c r="AG30" s="245"/>
      <c r="AH30" s="245"/>
      <c r="AI30" s="245"/>
      <c r="AJ30" s="245"/>
      <c r="AK30" s="245"/>
      <c r="AL30" s="245"/>
      <c r="AM30" s="248"/>
    </row>
    <row r="31" spans="1:39" ht="39.75" customHeight="1">
      <c r="A31" s="116">
        <f t="shared" si="1"/>
        <v>19</v>
      </c>
      <c r="B31" s="358" t="s">
        <v>223</v>
      </c>
      <c r="C31" s="248"/>
      <c r="D31" s="352"/>
      <c r="E31" s="245"/>
      <c r="F31" s="245"/>
      <c r="G31" s="245"/>
      <c r="H31" s="245"/>
      <c r="I31" s="245"/>
      <c r="J31" s="248"/>
      <c r="K31" s="353"/>
      <c r="L31" s="245"/>
      <c r="M31" s="245"/>
      <c r="N31" s="245"/>
      <c r="O31" s="248"/>
      <c r="P31" s="354"/>
      <c r="Q31" s="245"/>
      <c r="R31" s="245"/>
      <c r="S31" s="245"/>
      <c r="T31" s="245"/>
      <c r="U31" s="245"/>
      <c r="V31" s="245"/>
      <c r="W31" s="245"/>
      <c r="X31" s="248"/>
      <c r="Y31" s="355"/>
      <c r="Z31" s="245"/>
      <c r="AA31" s="246"/>
      <c r="AB31" s="356"/>
      <c r="AC31" s="245"/>
      <c r="AD31" s="248"/>
      <c r="AE31" s="357"/>
      <c r="AF31" s="245"/>
      <c r="AG31" s="245"/>
      <c r="AH31" s="245"/>
      <c r="AI31" s="245"/>
      <c r="AJ31" s="245"/>
      <c r="AK31" s="245"/>
      <c r="AL31" s="245"/>
      <c r="AM31" s="248"/>
    </row>
    <row r="32" spans="1:39" ht="39.75" customHeight="1">
      <c r="A32" s="116">
        <f t="shared" si="1"/>
        <v>20</v>
      </c>
      <c r="B32" s="358" t="s">
        <v>223</v>
      </c>
      <c r="C32" s="248"/>
      <c r="D32" s="352"/>
      <c r="E32" s="245"/>
      <c r="F32" s="245"/>
      <c r="G32" s="245"/>
      <c r="H32" s="245"/>
      <c r="I32" s="245"/>
      <c r="J32" s="248"/>
      <c r="K32" s="353"/>
      <c r="L32" s="245"/>
      <c r="M32" s="245"/>
      <c r="N32" s="245"/>
      <c r="O32" s="248"/>
      <c r="P32" s="354"/>
      <c r="Q32" s="245"/>
      <c r="R32" s="245"/>
      <c r="S32" s="245"/>
      <c r="T32" s="245"/>
      <c r="U32" s="245"/>
      <c r="V32" s="245"/>
      <c r="W32" s="245"/>
      <c r="X32" s="248"/>
      <c r="Y32" s="355"/>
      <c r="Z32" s="245"/>
      <c r="AA32" s="246"/>
      <c r="AB32" s="356"/>
      <c r="AC32" s="245"/>
      <c r="AD32" s="248"/>
      <c r="AE32" s="357"/>
      <c r="AF32" s="245"/>
      <c r="AG32" s="245"/>
      <c r="AH32" s="245"/>
      <c r="AI32" s="245"/>
      <c r="AJ32" s="245"/>
      <c r="AK32" s="245"/>
      <c r="AL32" s="245"/>
      <c r="AM32" s="248"/>
    </row>
    <row r="33" spans="1:39" ht="39.75" customHeight="1">
      <c r="A33" s="116">
        <f t="shared" si="1"/>
        <v>21</v>
      </c>
      <c r="B33" s="358" t="s">
        <v>223</v>
      </c>
      <c r="C33" s="248"/>
      <c r="D33" s="352"/>
      <c r="E33" s="245"/>
      <c r="F33" s="245"/>
      <c r="G33" s="245"/>
      <c r="H33" s="245"/>
      <c r="I33" s="245"/>
      <c r="J33" s="248"/>
      <c r="K33" s="353"/>
      <c r="L33" s="245"/>
      <c r="M33" s="245"/>
      <c r="N33" s="245"/>
      <c r="O33" s="248"/>
      <c r="P33" s="354"/>
      <c r="Q33" s="245"/>
      <c r="R33" s="245"/>
      <c r="S33" s="245"/>
      <c r="T33" s="245"/>
      <c r="U33" s="245"/>
      <c r="V33" s="245"/>
      <c r="W33" s="245"/>
      <c r="X33" s="248"/>
      <c r="Y33" s="355"/>
      <c r="Z33" s="245"/>
      <c r="AA33" s="246"/>
      <c r="AB33" s="356"/>
      <c r="AC33" s="245"/>
      <c r="AD33" s="248"/>
      <c r="AE33" s="357"/>
      <c r="AF33" s="245"/>
      <c r="AG33" s="245"/>
      <c r="AH33" s="245"/>
      <c r="AI33" s="245"/>
      <c r="AJ33" s="245"/>
      <c r="AK33" s="245"/>
      <c r="AL33" s="245"/>
      <c r="AM33" s="248"/>
    </row>
    <row r="34" spans="1:39" ht="39.75" customHeight="1">
      <c r="A34" s="116">
        <f t="shared" si="1"/>
        <v>22</v>
      </c>
      <c r="B34" s="358" t="s">
        <v>223</v>
      </c>
      <c r="C34" s="248"/>
      <c r="D34" s="352"/>
      <c r="E34" s="245"/>
      <c r="F34" s="245"/>
      <c r="G34" s="245"/>
      <c r="H34" s="245"/>
      <c r="I34" s="245"/>
      <c r="J34" s="248"/>
      <c r="K34" s="353"/>
      <c r="L34" s="245"/>
      <c r="M34" s="245"/>
      <c r="N34" s="245"/>
      <c r="O34" s="248"/>
      <c r="P34" s="354"/>
      <c r="Q34" s="245"/>
      <c r="R34" s="245"/>
      <c r="S34" s="245"/>
      <c r="T34" s="245"/>
      <c r="U34" s="245"/>
      <c r="V34" s="245"/>
      <c r="W34" s="245"/>
      <c r="X34" s="248"/>
      <c r="Y34" s="355"/>
      <c r="Z34" s="245"/>
      <c r="AA34" s="246"/>
      <c r="AB34" s="356"/>
      <c r="AC34" s="245"/>
      <c r="AD34" s="248"/>
      <c r="AE34" s="357"/>
      <c r="AF34" s="245"/>
      <c r="AG34" s="245"/>
      <c r="AH34" s="245"/>
      <c r="AI34" s="245"/>
      <c r="AJ34" s="245"/>
      <c r="AK34" s="245"/>
      <c r="AL34" s="245"/>
      <c r="AM34" s="248"/>
    </row>
    <row r="35" spans="1:39" ht="39.75" customHeight="1">
      <c r="A35" s="116">
        <f t="shared" si="1"/>
        <v>23</v>
      </c>
      <c r="B35" s="358" t="s">
        <v>223</v>
      </c>
      <c r="C35" s="248"/>
      <c r="D35" s="352"/>
      <c r="E35" s="245"/>
      <c r="F35" s="245"/>
      <c r="G35" s="245"/>
      <c r="H35" s="245"/>
      <c r="I35" s="245"/>
      <c r="J35" s="248"/>
      <c r="K35" s="353"/>
      <c r="L35" s="245"/>
      <c r="M35" s="245"/>
      <c r="N35" s="245"/>
      <c r="O35" s="248"/>
      <c r="P35" s="354"/>
      <c r="Q35" s="245"/>
      <c r="R35" s="245"/>
      <c r="S35" s="245"/>
      <c r="T35" s="245"/>
      <c r="U35" s="245"/>
      <c r="V35" s="245"/>
      <c r="W35" s="245"/>
      <c r="X35" s="248"/>
      <c r="Y35" s="355"/>
      <c r="Z35" s="245"/>
      <c r="AA35" s="246"/>
      <c r="AB35" s="356"/>
      <c r="AC35" s="245"/>
      <c r="AD35" s="248"/>
      <c r="AE35" s="357"/>
      <c r="AF35" s="245"/>
      <c r="AG35" s="245"/>
      <c r="AH35" s="245"/>
      <c r="AI35" s="245"/>
      <c r="AJ35" s="245"/>
      <c r="AK35" s="245"/>
      <c r="AL35" s="245"/>
      <c r="AM35" s="248"/>
    </row>
    <row r="36" spans="1:39" ht="39.75" customHeight="1">
      <c r="A36" s="116">
        <f t="shared" si="1"/>
        <v>24</v>
      </c>
      <c r="B36" s="358" t="s">
        <v>223</v>
      </c>
      <c r="C36" s="248"/>
      <c r="D36" s="352"/>
      <c r="E36" s="245"/>
      <c r="F36" s="245"/>
      <c r="G36" s="245"/>
      <c r="H36" s="245"/>
      <c r="I36" s="245"/>
      <c r="J36" s="248"/>
      <c r="K36" s="353"/>
      <c r="L36" s="245"/>
      <c r="M36" s="245"/>
      <c r="N36" s="245"/>
      <c r="O36" s="248"/>
      <c r="P36" s="354"/>
      <c r="Q36" s="245"/>
      <c r="R36" s="245"/>
      <c r="S36" s="245"/>
      <c r="T36" s="245"/>
      <c r="U36" s="245"/>
      <c r="V36" s="245"/>
      <c r="W36" s="245"/>
      <c r="X36" s="248"/>
      <c r="Y36" s="355"/>
      <c r="Z36" s="245"/>
      <c r="AA36" s="246"/>
      <c r="AB36" s="356"/>
      <c r="AC36" s="245"/>
      <c r="AD36" s="248"/>
      <c r="AE36" s="357"/>
      <c r="AF36" s="245"/>
      <c r="AG36" s="245"/>
      <c r="AH36" s="245"/>
      <c r="AI36" s="245"/>
      <c r="AJ36" s="245"/>
      <c r="AK36" s="245"/>
      <c r="AL36" s="245"/>
      <c r="AM36" s="248"/>
    </row>
    <row r="37" spans="1:39" ht="39.75" customHeight="1">
      <c r="A37" s="116">
        <f t="shared" si="1"/>
        <v>25</v>
      </c>
      <c r="B37" s="358" t="s">
        <v>223</v>
      </c>
      <c r="C37" s="248"/>
      <c r="D37" s="352"/>
      <c r="E37" s="245"/>
      <c r="F37" s="245"/>
      <c r="G37" s="245"/>
      <c r="H37" s="245"/>
      <c r="I37" s="245"/>
      <c r="J37" s="248"/>
      <c r="K37" s="353"/>
      <c r="L37" s="245"/>
      <c r="M37" s="245"/>
      <c r="N37" s="245"/>
      <c r="O37" s="248"/>
      <c r="P37" s="354"/>
      <c r="Q37" s="245"/>
      <c r="R37" s="245"/>
      <c r="S37" s="245"/>
      <c r="T37" s="245"/>
      <c r="U37" s="245"/>
      <c r="V37" s="245"/>
      <c r="W37" s="245"/>
      <c r="X37" s="248"/>
      <c r="Y37" s="355"/>
      <c r="Z37" s="245"/>
      <c r="AA37" s="246"/>
      <c r="AB37" s="356"/>
      <c r="AC37" s="245"/>
      <c r="AD37" s="248"/>
      <c r="AE37" s="357"/>
      <c r="AF37" s="245"/>
      <c r="AG37" s="245"/>
      <c r="AH37" s="245"/>
      <c r="AI37" s="245"/>
      <c r="AJ37" s="245"/>
      <c r="AK37" s="245"/>
      <c r="AL37" s="245"/>
      <c r="AM37" s="248"/>
    </row>
    <row r="38" spans="1:39" ht="39.75" customHeight="1">
      <c r="A38" s="116">
        <f t="shared" si="1"/>
        <v>26</v>
      </c>
      <c r="B38" s="358" t="s">
        <v>223</v>
      </c>
      <c r="C38" s="248"/>
      <c r="D38" s="352"/>
      <c r="E38" s="245"/>
      <c r="F38" s="245"/>
      <c r="G38" s="245"/>
      <c r="H38" s="245"/>
      <c r="I38" s="245"/>
      <c r="J38" s="248"/>
      <c r="K38" s="353"/>
      <c r="L38" s="245"/>
      <c r="M38" s="245"/>
      <c r="N38" s="245"/>
      <c r="O38" s="248"/>
      <c r="P38" s="354"/>
      <c r="Q38" s="245"/>
      <c r="R38" s="245"/>
      <c r="S38" s="245"/>
      <c r="T38" s="245"/>
      <c r="U38" s="245"/>
      <c r="V38" s="245"/>
      <c r="W38" s="245"/>
      <c r="X38" s="248"/>
      <c r="Y38" s="355"/>
      <c r="Z38" s="245"/>
      <c r="AA38" s="246"/>
      <c r="AB38" s="356"/>
      <c r="AC38" s="245"/>
      <c r="AD38" s="248"/>
      <c r="AE38" s="357"/>
      <c r="AF38" s="245"/>
      <c r="AG38" s="245"/>
      <c r="AH38" s="245"/>
      <c r="AI38" s="245"/>
      <c r="AJ38" s="245"/>
      <c r="AK38" s="245"/>
      <c r="AL38" s="245"/>
      <c r="AM38" s="248"/>
    </row>
    <row r="39" spans="1:39" ht="39.75" customHeight="1">
      <c r="A39" s="116">
        <f t="shared" si="1"/>
        <v>27</v>
      </c>
      <c r="B39" s="358" t="s">
        <v>223</v>
      </c>
      <c r="C39" s="248"/>
      <c r="D39" s="352"/>
      <c r="E39" s="245"/>
      <c r="F39" s="245"/>
      <c r="G39" s="245"/>
      <c r="H39" s="245"/>
      <c r="I39" s="245"/>
      <c r="J39" s="248"/>
      <c r="K39" s="353"/>
      <c r="L39" s="245"/>
      <c r="M39" s="245"/>
      <c r="N39" s="245"/>
      <c r="O39" s="248"/>
      <c r="P39" s="354"/>
      <c r="Q39" s="245"/>
      <c r="R39" s="245"/>
      <c r="S39" s="245"/>
      <c r="T39" s="245"/>
      <c r="U39" s="245"/>
      <c r="V39" s="245"/>
      <c r="W39" s="245"/>
      <c r="X39" s="248"/>
      <c r="Y39" s="355"/>
      <c r="Z39" s="245"/>
      <c r="AA39" s="246"/>
      <c r="AB39" s="356"/>
      <c r="AC39" s="245"/>
      <c r="AD39" s="248"/>
      <c r="AE39" s="357"/>
      <c r="AF39" s="245"/>
      <c r="AG39" s="245"/>
      <c r="AH39" s="245"/>
      <c r="AI39" s="245"/>
      <c r="AJ39" s="245"/>
      <c r="AK39" s="245"/>
      <c r="AL39" s="245"/>
      <c r="AM39" s="248"/>
    </row>
    <row r="40" spans="1:39" ht="39.75" customHeight="1">
      <c r="A40" s="116">
        <f t="shared" si="1"/>
        <v>28</v>
      </c>
      <c r="B40" s="358" t="s">
        <v>223</v>
      </c>
      <c r="C40" s="248"/>
      <c r="D40" s="352"/>
      <c r="E40" s="245"/>
      <c r="F40" s="245"/>
      <c r="G40" s="245"/>
      <c r="H40" s="245"/>
      <c r="I40" s="245"/>
      <c r="J40" s="248"/>
      <c r="K40" s="353"/>
      <c r="L40" s="245"/>
      <c r="M40" s="245"/>
      <c r="N40" s="245"/>
      <c r="O40" s="248"/>
      <c r="P40" s="354"/>
      <c r="Q40" s="245"/>
      <c r="R40" s="245"/>
      <c r="S40" s="245"/>
      <c r="T40" s="245"/>
      <c r="U40" s="245"/>
      <c r="V40" s="245"/>
      <c r="W40" s="245"/>
      <c r="X40" s="248"/>
      <c r="Y40" s="355"/>
      <c r="Z40" s="245"/>
      <c r="AA40" s="246"/>
      <c r="AB40" s="356"/>
      <c r="AC40" s="245"/>
      <c r="AD40" s="248"/>
      <c r="AE40" s="357"/>
      <c r="AF40" s="245"/>
      <c r="AG40" s="245"/>
      <c r="AH40" s="245"/>
      <c r="AI40" s="245"/>
      <c r="AJ40" s="245"/>
      <c r="AK40" s="245"/>
      <c r="AL40" s="245"/>
      <c r="AM40" s="248"/>
    </row>
    <row r="41" spans="1:39" ht="39.75" customHeight="1">
      <c r="A41" s="116">
        <f t="shared" si="1"/>
        <v>29</v>
      </c>
      <c r="B41" s="358" t="s">
        <v>223</v>
      </c>
      <c r="C41" s="248"/>
      <c r="D41" s="352"/>
      <c r="E41" s="245"/>
      <c r="F41" s="245"/>
      <c r="G41" s="245"/>
      <c r="H41" s="245"/>
      <c r="I41" s="245"/>
      <c r="J41" s="248"/>
      <c r="K41" s="353"/>
      <c r="L41" s="245"/>
      <c r="M41" s="245"/>
      <c r="N41" s="245"/>
      <c r="O41" s="248"/>
      <c r="P41" s="354"/>
      <c r="Q41" s="245"/>
      <c r="R41" s="245"/>
      <c r="S41" s="245"/>
      <c r="T41" s="245"/>
      <c r="U41" s="245"/>
      <c r="V41" s="245"/>
      <c r="W41" s="245"/>
      <c r="X41" s="248"/>
      <c r="Y41" s="355"/>
      <c r="Z41" s="245"/>
      <c r="AA41" s="246"/>
      <c r="AB41" s="356"/>
      <c r="AC41" s="245"/>
      <c r="AD41" s="248"/>
      <c r="AE41" s="357"/>
      <c r="AF41" s="245"/>
      <c r="AG41" s="245"/>
      <c r="AH41" s="245"/>
      <c r="AI41" s="245"/>
      <c r="AJ41" s="245"/>
      <c r="AK41" s="245"/>
      <c r="AL41" s="245"/>
      <c r="AM41" s="248"/>
    </row>
    <row r="42" spans="1:39" ht="39.75" customHeight="1">
      <c r="A42" s="116">
        <f t="shared" si="1"/>
        <v>30</v>
      </c>
      <c r="B42" s="358" t="s">
        <v>223</v>
      </c>
      <c r="C42" s="248"/>
      <c r="D42" s="352"/>
      <c r="E42" s="245"/>
      <c r="F42" s="245"/>
      <c r="G42" s="245"/>
      <c r="H42" s="245"/>
      <c r="I42" s="245"/>
      <c r="J42" s="248"/>
      <c r="K42" s="353"/>
      <c r="L42" s="245"/>
      <c r="M42" s="245"/>
      <c r="N42" s="245"/>
      <c r="O42" s="248"/>
      <c r="P42" s="354"/>
      <c r="Q42" s="245"/>
      <c r="R42" s="245"/>
      <c r="S42" s="245"/>
      <c r="T42" s="245"/>
      <c r="U42" s="245"/>
      <c r="V42" s="245"/>
      <c r="W42" s="245"/>
      <c r="X42" s="248"/>
      <c r="Y42" s="355"/>
      <c r="Z42" s="245"/>
      <c r="AA42" s="246"/>
      <c r="AB42" s="356"/>
      <c r="AC42" s="245"/>
      <c r="AD42" s="248"/>
      <c r="AE42" s="357"/>
      <c r="AF42" s="245"/>
      <c r="AG42" s="245"/>
      <c r="AH42" s="245"/>
      <c r="AI42" s="245"/>
      <c r="AJ42" s="245"/>
      <c r="AK42" s="245"/>
      <c r="AL42" s="245"/>
      <c r="AM42" s="248"/>
    </row>
    <row r="43" spans="1:39" ht="39.75" customHeight="1">
      <c r="A43" s="116">
        <f t="shared" si="1"/>
        <v>31</v>
      </c>
      <c r="B43" s="358" t="s">
        <v>223</v>
      </c>
      <c r="C43" s="248"/>
      <c r="D43" s="352"/>
      <c r="E43" s="245"/>
      <c r="F43" s="245"/>
      <c r="G43" s="245"/>
      <c r="H43" s="245"/>
      <c r="I43" s="245"/>
      <c r="J43" s="248"/>
      <c r="K43" s="353"/>
      <c r="L43" s="245"/>
      <c r="M43" s="245"/>
      <c r="N43" s="245"/>
      <c r="O43" s="248"/>
      <c r="P43" s="354"/>
      <c r="Q43" s="245"/>
      <c r="R43" s="245"/>
      <c r="S43" s="245"/>
      <c r="T43" s="245"/>
      <c r="U43" s="245"/>
      <c r="V43" s="245"/>
      <c r="W43" s="245"/>
      <c r="X43" s="248"/>
      <c r="Y43" s="355"/>
      <c r="Z43" s="245"/>
      <c r="AA43" s="246"/>
      <c r="AB43" s="356"/>
      <c r="AC43" s="245"/>
      <c r="AD43" s="248"/>
      <c r="AE43" s="357"/>
      <c r="AF43" s="245"/>
      <c r="AG43" s="245"/>
      <c r="AH43" s="245"/>
      <c r="AI43" s="245"/>
      <c r="AJ43" s="245"/>
      <c r="AK43" s="245"/>
      <c r="AL43" s="245"/>
      <c r="AM43" s="248"/>
    </row>
    <row r="44" spans="1:39" ht="39.75" customHeight="1">
      <c r="A44" s="116">
        <f t="shared" si="1"/>
        <v>32</v>
      </c>
      <c r="B44" s="358" t="s">
        <v>223</v>
      </c>
      <c r="C44" s="248"/>
      <c r="D44" s="352"/>
      <c r="E44" s="245"/>
      <c r="F44" s="245"/>
      <c r="G44" s="245"/>
      <c r="H44" s="245"/>
      <c r="I44" s="245"/>
      <c r="J44" s="248"/>
      <c r="K44" s="353"/>
      <c r="L44" s="245"/>
      <c r="M44" s="245"/>
      <c r="N44" s="245"/>
      <c r="O44" s="248"/>
      <c r="P44" s="354"/>
      <c r="Q44" s="245"/>
      <c r="R44" s="245"/>
      <c r="S44" s="245"/>
      <c r="T44" s="245"/>
      <c r="U44" s="245"/>
      <c r="V44" s="245"/>
      <c r="W44" s="245"/>
      <c r="X44" s="248"/>
      <c r="Y44" s="355"/>
      <c r="Z44" s="245"/>
      <c r="AA44" s="246"/>
      <c r="AB44" s="356"/>
      <c r="AC44" s="245"/>
      <c r="AD44" s="248"/>
      <c r="AE44" s="357"/>
      <c r="AF44" s="245"/>
      <c r="AG44" s="245"/>
      <c r="AH44" s="245"/>
      <c r="AI44" s="245"/>
      <c r="AJ44" s="245"/>
      <c r="AK44" s="245"/>
      <c r="AL44" s="245"/>
      <c r="AM44" s="248"/>
    </row>
    <row r="45" spans="1:39" ht="39.75" customHeight="1">
      <c r="A45" s="116">
        <f t="shared" si="1"/>
        <v>33</v>
      </c>
      <c r="B45" s="358" t="s">
        <v>223</v>
      </c>
      <c r="C45" s="248"/>
      <c r="D45" s="352"/>
      <c r="E45" s="245"/>
      <c r="F45" s="245"/>
      <c r="G45" s="245"/>
      <c r="H45" s="245"/>
      <c r="I45" s="245"/>
      <c r="J45" s="248"/>
      <c r="K45" s="353"/>
      <c r="L45" s="245"/>
      <c r="M45" s="245"/>
      <c r="N45" s="245"/>
      <c r="O45" s="248"/>
      <c r="P45" s="354"/>
      <c r="Q45" s="245"/>
      <c r="R45" s="245"/>
      <c r="S45" s="245"/>
      <c r="T45" s="245"/>
      <c r="U45" s="245"/>
      <c r="V45" s="245"/>
      <c r="W45" s="245"/>
      <c r="X45" s="248"/>
      <c r="Y45" s="355"/>
      <c r="Z45" s="245"/>
      <c r="AA45" s="246"/>
      <c r="AB45" s="356"/>
      <c r="AC45" s="245"/>
      <c r="AD45" s="248"/>
      <c r="AE45" s="357"/>
      <c r="AF45" s="245"/>
      <c r="AG45" s="245"/>
      <c r="AH45" s="245"/>
      <c r="AI45" s="245"/>
      <c r="AJ45" s="245"/>
      <c r="AK45" s="245"/>
      <c r="AL45" s="245"/>
      <c r="AM45" s="248"/>
    </row>
    <row r="46" spans="1:39" ht="39.75" customHeight="1">
      <c r="A46" s="116">
        <f t="shared" si="1"/>
        <v>34</v>
      </c>
      <c r="B46" s="358" t="s">
        <v>223</v>
      </c>
      <c r="C46" s="248"/>
      <c r="D46" s="352"/>
      <c r="E46" s="245"/>
      <c r="F46" s="245"/>
      <c r="G46" s="245"/>
      <c r="H46" s="245"/>
      <c r="I46" s="245"/>
      <c r="J46" s="248"/>
      <c r="K46" s="353"/>
      <c r="L46" s="245"/>
      <c r="M46" s="245"/>
      <c r="N46" s="245"/>
      <c r="O46" s="248"/>
      <c r="P46" s="354"/>
      <c r="Q46" s="245"/>
      <c r="R46" s="245"/>
      <c r="S46" s="245"/>
      <c r="T46" s="245"/>
      <c r="U46" s="245"/>
      <c r="V46" s="245"/>
      <c r="W46" s="245"/>
      <c r="X46" s="248"/>
      <c r="Y46" s="355"/>
      <c r="Z46" s="245"/>
      <c r="AA46" s="246"/>
      <c r="AB46" s="356"/>
      <c r="AC46" s="245"/>
      <c r="AD46" s="248"/>
      <c r="AE46" s="357"/>
      <c r="AF46" s="245"/>
      <c r="AG46" s="245"/>
      <c r="AH46" s="245"/>
      <c r="AI46" s="245"/>
      <c r="AJ46" s="245"/>
      <c r="AK46" s="245"/>
      <c r="AL46" s="245"/>
      <c r="AM46" s="248"/>
    </row>
    <row r="47" spans="1:39" ht="39.75" customHeight="1">
      <c r="A47" s="116">
        <f t="shared" si="1"/>
        <v>35</v>
      </c>
      <c r="B47" s="358" t="s">
        <v>223</v>
      </c>
      <c r="C47" s="248"/>
      <c r="D47" s="352"/>
      <c r="E47" s="245"/>
      <c r="F47" s="245"/>
      <c r="G47" s="245"/>
      <c r="H47" s="245"/>
      <c r="I47" s="245"/>
      <c r="J47" s="248"/>
      <c r="K47" s="353"/>
      <c r="L47" s="245"/>
      <c r="M47" s="245"/>
      <c r="N47" s="245"/>
      <c r="O47" s="248"/>
      <c r="P47" s="354"/>
      <c r="Q47" s="245"/>
      <c r="R47" s="245"/>
      <c r="S47" s="245"/>
      <c r="T47" s="245"/>
      <c r="U47" s="245"/>
      <c r="V47" s="245"/>
      <c r="W47" s="245"/>
      <c r="X47" s="248"/>
      <c r="Y47" s="355"/>
      <c r="Z47" s="245"/>
      <c r="AA47" s="246"/>
      <c r="AB47" s="356"/>
      <c r="AC47" s="245"/>
      <c r="AD47" s="248"/>
      <c r="AE47" s="357"/>
      <c r="AF47" s="245"/>
      <c r="AG47" s="245"/>
      <c r="AH47" s="245"/>
      <c r="AI47" s="245"/>
      <c r="AJ47" s="245"/>
      <c r="AK47" s="245"/>
      <c r="AL47" s="245"/>
      <c r="AM47" s="248"/>
    </row>
    <row r="48" spans="1:39" ht="39.75" customHeight="1">
      <c r="A48" s="116">
        <f t="shared" si="1"/>
        <v>36</v>
      </c>
      <c r="B48" s="358" t="s">
        <v>223</v>
      </c>
      <c r="C48" s="248"/>
      <c r="D48" s="352"/>
      <c r="E48" s="245"/>
      <c r="F48" s="245"/>
      <c r="G48" s="245"/>
      <c r="H48" s="245"/>
      <c r="I48" s="245"/>
      <c r="J48" s="248"/>
      <c r="K48" s="353"/>
      <c r="L48" s="245"/>
      <c r="M48" s="245"/>
      <c r="N48" s="245"/>
      <c r="O48" s="248"/>
      <c r="P48" s="354"/>
      <c r="Q48" s="245"/>
      <c r="R48" s="245"/>
      <c r="S48" s="245"/>
      <c r="T48" s="245"/>
      <c r="U48" s="245"/>
      <c r="V48" s="245"/>
      <c r="W48" s="245"/>
      <c r="X48" s="248"/>
      <c r="Y48" s="355"/>
      <c r="Z48" s="245"/>
      <c r="AA48" s="246"/>
      <c r="AB48" s="356"/>
      <c r="AC48" s="245"/>
      <c r="AD48" s="248"/>
      <c r="AE48" s="357"/>
      <c r="AF48" s="245"/>
      <c r="AG48" s="245"/>
      <c r="AH48" s="245"/>
      <c r="AI48" s="245"/>
      <c r="AJ48" s="245"/>
      <c r="AK48" s="245"/>
      <c r="AL48" s="245"/>
      <c r="AM48" s="248"/>
    </row>
    <row r="49" spans="1:39" ht="39.75" customHeight="1">
      <c r="A49" s="116">
        <f t="shared" si="1"/>
        <v>37</v>
      </c>
      <c r="B49" s="358" t="s">
        <v>223</v>
      </c>
      <c r="C49" s="248"/>
      <c r="D49" s="352"/>
      <c r="E49" s="245"/>
      <c r="F49" s="245"/>
      <c r="G49" s="245"/>
      <c r="H49" s="245"/>
      <c r="I49" s="245"/>
      <c r="J49" s="248"/>
      <c r="K49" s="353"/>
      <c r="L49" s="245"/>
      <c r="M49" s="245"/>
      <c r="N49" s="245"/>
      <c r="O49" s="248"/>
      <c r="P49" s="354"/>
      <c r="Q49" s="245"/>
      <c r="R49" s="245"/>
      <c r="S49" s="245"/>
      <c r="T49" s="245"/>
      <c r="U49" s="245"/>
      <c r="V49" s="245"/>
      <c r="W49" s="245"/>
      <c r="X49" s="248"/>
      <c r="Y49" s="355"/>
      <c r="Z49" s="245"/>
      <c r="AA49" s="246"/>
      <c r="AB49" s="356"/>
      <c r="AC49" s="245"/>
      <c r="AD49" s="248"/>
      <c r="AE49" s="357"/>
      <c r="AF49" s="245"/>
      <c r="AG49" s="245"/>
      <c r="AH49" s="245"/>
      <c r="AI49" s="245"/>
      <c r="AJ49" s="245"/>
      <c r="AK49" s="245"/>
      <c r="AL49" s="245"/>
      <c r="AM49" s="248"/>
    </row>
    <row r="50" spans="1:39" ht="39.75" customHeight="1">
      <c r="A50" s="116">
        <f t="shared" si="1"/>
        <v>38</v>
      </c>
      <c r="B50" s="358" t="s">
        <v>223</v>
      </c>
      <c r="C50" s="248"/>
      <c r="D50" s="352"/>
      <c r="E50" s="245"/>
      <c r="F50" s="245"/>
      <c r="G50" s="245"/>
      <c r="H50" s="245"/>
      <c r="I50" s="245"/>
      <c r="J50" s="248"/>
      <c r="K50" s="353"/>
      <c r="L50" s="245"/>
      <c r="M50" s="245"/>
      <c r="N50" s="245"/>
      <c r="O50" s="248"/>
      <c r="P50" s="354"/>
      <c r="Q50" s="245"/>
      <c r="R50" s="245"/>
      <c r="S50" s="245"/>
      <c r="T50" s="245"/>
      <c r="U50" s="245"/>
      <c r="V50" s="245"/>
      <c r="W50" s="245"/>
      <c r="X50" s="248"/>
      <c r="Y50" s="355"/>
      <c r="Z50" s="245"/>
      <c r="AA50" s="246"/>
      <c r="AB50" s="356"/>
      <c r="AC50" s="245"/>
      <c r="AD50" s="248"/>
      <c r="AE50" s="357"/>
      <c r="AF50" s="245"/>
      <c r="AG50" s="245"/>
      <c r="AH50" s="245"/>
      <c r="AI50" s="245"/>
      <c r="AJ50" s="245"/>
      <c r="AK50" s="245"/>
      <c r="AL50" s="245"/>
      <c r="AM50" s="248"/>
    </row>
    <row r="51" spans="1:39" ht="39.75" customHeight="1">
      <c r="A51" s="116">
        <f t="shared" si="1"/>
        <v>39</v>
      </c>
      <c r="B51" s="358" t="s">
        <v>223</v>
      </c>
      <c r="C51" s="248"/>
      <c r="D51" s="352"/>
      <c r="E51" s="245"/>
      <c r="F51" s="245"/>
      <c r="G51" s="245"/>
      <c r="H51" s="245"/>
      <c r="I51" s="245"/>
      <c r="J51" s="248"/>
      <c r="K51" s="353"/>
      <c r="L51" s="245"/>
      <c r="M51" s="245"/>
      <c r="N51" s="245"/>
      <c r="O51" s="248"/>
      <c r="P51" s="354"/>
      <c r="Q51" s="245"/>
      <c r="R51" s="245"/>
      <c r="S51" s="245"/>
      <c r="T51" s="245"/>
      <c r="U51" s="245"/>
      <c r="V51" s="245"/>
      <c r="W51" s="245"/>
      <c r="X51" s="248"/>
      <c r="Y51" s="355"/>
      <c r="Z51" s="245"/>
      <c r="AA51" s="246"/>
      <c r="AB51" s="356"/>
      <c r="AC51" s="245"/>
      <c r="AD51" s="248"/>
      <c r="AE51" s="357"/>
      <c r="AF51" s="245"/>
      <c r="AG51" s="245"/>
      <c r="AH51" s="245"/>
      <c r="AI51" s="245"/>
      <c r="AJ51" s="245"/>
      <c r="AK51" s="245"/>
      <c r="AL51" s="245"/>
      <c r="AM51" s="248"/>
    </row>
    <row r="52" spans="1:39" ht="39.75" customHeight="1">
      <c r="A52" s="116">
        <f t="shared" si="1"/>
        <v>40</v>
      </c>
      <c r="B52" s="358" t="s">
        <v>223</v>
      </c>
      <c r="C52" s="248"/>
      <c r="D52" s="352"/>
      <c r="E52" s="245"/>
      <c r="F52" s="245"/>
      <c r="G52" s="245"/>
      <c r="H52" s="245"/>
      <c r="I52" s="245"/>
      <c r="J52" s="248"/>
      <c r="K52" s="353"/>
      <c r="L52" s="245"/>
      <c r="M52" s="245"/>
      <c r="N52" s="245"/>
      <c r="O52" s="248"/>
      <c r="P52" s="354"/>
      <c r="Q52" s="245"/>
      <c r="R52" s="245"/>
      <c r="S52" s="245"/>
      <c r="T52" s="245"/>
      <c r="U52" s="245"/>
      <c r="V52" s="245"/>
      <c r="W52" s="245"/>
      <c r="X52" s="248"/>
      <c r="Y52" s="355"/>
      <c r="Z52" s="245"/>
      <c r="AA52" s="246"/>
      <c r="AB52" s="356"/>
      <c r="AC52" s="245"/>
      <c r="AD52" s="248"/>
      <c r="AE52" s="357"/>
      <c r="AF52" s="245"/>
      <c r="AG52" s="245"/>
      <c r="AH52" s="245"/>
      <c r="AI52" s="245"/>
      <c r="AJ52" s="245"/>
      <c r="AK52" s="245"/>
      <c r="AL52" s="245"/>
      <c r="AM52" s="248"/>
    </row>
    <row r="53" spans="1:39" ht="39.75" customHeight="1">
      <c r="A53" s="116">
        <f t="shared" si="1"/>
        <v>41</v>
      </c>
      <c r="B53" s="358" t="s">
        <v>223</v>
      </c>
      <c r="C53" s="248"/>
      <c r="D53" s="352"/>
      <c r="E53" s="245"/>
      <c r="F53" s="245"/>
      <c r="G53" s="245"/>
      <c r="H53" s="245"/>
      <c r="I53" s="245"/>
      <c r="J53" s="248"/>
      <c r="K53" s="353"/>
      <c r="L53" s="245"/>
      <c r="M53" s="245"/>
      <c r="N53" s="245"/>
      <c r="O53" s="248"/>
      <c r="P53" s="354"/>
      <c r="Q53" s="245"/>
      <c r="R53" s="245"/>
      <c r="S53" s="245"/>
      <c r="T53" s="245"/>
      <c r="U53" s="245"/>
      <c r="V53" s="245"/>
      <c r="W53" s="245"/>
      <c r="X53" s="248"/>
      <c r="Y53" s="355"/>
      <c r="Z53" s="245"/>
      <c r="AA53" s="246"/>
      <c r="AB53" s="356"/>
      <c r="AC53" s="245"/>
      <c r="AD53" s="248"/>
      <c r="AE53" s="357"/>
      <c r="AF53" s="245"/>
      <c r="AG53" s="245"/>
      <c r="AH53" s="245"/>
      <c r="AI53" s="245"/>
      <c r="AJ53" s="245"/>
      <c r="AK53" s="245"/>
      <c r="AL53" s="245"/>
      <c r="AM53" s="248"/>
    </row>
    <row r="54" spans="1:39" ht="39.75" customHeight="1">
      <c r="A54" s="116">
        <f t="shared" si="1"/>
        <v>42</v>
      </c>
      <c r="B54" s="358" t="s">
        <v>223</v>
      </c>
      <c r="C54" s="248"/>
      <c r="D54" s="352"/>
      <c r="E54" s="245"/>
      <c r="F54" s="245"/>
      <c r="G54" s="245"/>
      <c r="H54" s="245"/>
      <c r="I54" s="245"/>
      <c r="J54" s="248"/>
      <c r="K54" s="353"/>
      <c r="L54" s="245"/>
      <c r="M54" s="245"/>
      <c r="N54" s="245"/>
      <c r="O54" s="248"/>
      <c r="P54" s="354"/>
      <c r="Q54" s="245"/>
      <c r="R54" s="245"/>
      <c r="S54" s="245"/>
      <c r="T54" s="245"/>
      <c r="U54" s="245"/>
      <c r="V54" s="245"/>
      <c r="W54" s="245"/>
      <c r="X54" s="248"/>
      <c r="Y54" s="355"/>
      <c r="Z54" s="245"/>
      <c r="AA54" s="246"/>
      <c r="AB54" s="356"/>
      <c r="AC54" s="245"/>
      <c r="AD54" s="248"/>
      <c r="AE54" s="357"/>
      <c r="AF54" s="245"/>
      <c r="AG54" s="245"/>
      <c r="AH54" s="245"/>
      <c r="AI54" s="245"/>
      <c r="AJ54" s="245"/>
      <c r="AK54" s="245"/>
      <c r="AL54" s="245"/>
      <c r="AM54" s="248"/>
    </row>
    <row r="55" spans="1:39" ht="39.75" customHeight="1">
      <c r="A55" s="116">
        <f t="shared" si="1"/>
        <v>43</v>
      </c>
      <c r="B55" s="358" t="s">
        <v>223</v>
      </c>
      <c r="C55" s="248"/>
      <c r="D55" s="352"/>
      <c r="E55" s="245"/>
      <c r="F55" s="245"/>
      <c r="G55" s="245"/>
      <c r="H55" s="245"/>
      <c r="I55" s="245"/>
      <c r="J55" s="248"/>
      <c r="K55" s="353"/>
      <c r="L55" s="245"/>
      <c r="M55" s="245"/>
      <c r="N55" s="245"/>
      <c r="O55" s="248"/>
      <c r="P55" s="354"/>
      <c r="Q55" s="245"/>
      <c r="R55" s="245"/>
      <c r="S55" s="245"/>
      <c r="T55" s="245"/>
      <c r="U55" s="245"/>
      <c r="V55" s="245"/>
      <c r="W55" s="245"/>
      <c r="X55" s="248"/>
      <c r="Y55" s="355"/>
      <c r="Z55" s="245"/>
      <c r="AA55" s="246"/>
      <c r="AB55" s="356"/>
      <c r="AC55" s="245"/>
      <c r="AD55" s="248"/>
      <c r="AE55" s="357"/>
      <c r="AF55" s="245"/>
      <c r="AG55" s="245"/>
      <c r="AH55" s="245"/>
      <c r="AI55" s="245"/>
      <c r="AJ55" s="245"/>
      <c r="AK55" s="245"/>
      <c r="AL55" s="245"/>
      <c r="AM55" s="248"/>
    </row>
    <row r="56" spans="1:39" ht="39.75" customHeight="1">
      <c r="A56" s="116">
        <f t="shared" si="1"/>
        <v>44</v>
      </c>
      <c r="B56" s="358" t="s">
        <v>223</v>
      </c>
      <c r="C56" s="248"/>
      <c r="D56" s="352"/>
      <c r="E56" s="245"/>
      <c r="F56" s="245"/>
      <c r="G56" s="245"/>
      <c r="H56" s="245"/>
      <c r="I56" s="245"/>
      <c r="J56" s="248"/>
      <c r="K56" s="353"/>
      <c r="L56" s="245"/>
      <c r="M56" s="245"/>
      <c r="N56" s="245"/>
      <c r="O56" s="248"/>
      <c r="P56" s="354"/>
      <c r="Q56" s="245"/>
      <c r="R56" s="245"/>
      <c r="S56" s="245"/>
      <c r="T56" s="245"/>
      <c r="U56" s="245"/>
      <c r="V56" s="245"/>
      <c r="W56" s="245"/>
      <c r="X56" s="248"/>
      <c r="Y56" s="355"/>
      <c r="Z56" s="245"/>
      <c r="AA56" s="246"/>
      <c r="AB56" s="356"/>
      <c r="AC56" s="245"/>
      <c r="AD56" s="248"/>
      <c r="AE56" s="357"/>
      <c r="AF56" s="245"/>
      <c r="AG56" s="245"/>
      <c r="AH56" s="245"/>
      <c r="AI56" s="245"/>
      <c r="AJ56" s="245"/>
      <c r="AK56" s="245"/>
      <c r="AL56" s="245"/>
      <c r="AM56" s="248"/>
    </row>
    <row r="57" spans="1:39" ht="39.75" customHeight="1">
      <c r="A57" s="116">
        <f t="shared" si="1"/>
        <v>45</v>
      </c>
      <c r="B57" s="358" t="s">
        <v>223</v>
      </c>
      <c r="C57" s="248"/>
      <c r="D57" s="352"/>
      <c r="E57" s="245"/>
      <c r="F57" s="245"/>
      <c r="G57" s="245"/>
      <c r="H57" s="245"/>
      <c r="I57" s="245"/>
      <c r="J57" s="248"/>
      <c r="K57" s="353"/>
      <c r="L57" s="245"/>
      <c r="M57" s="245"/>
      <c r="N57" s="245"/>
      <c r="O57" s="248"/>
      <c r="P57" s="354"/>
      <c r="Q57" s="245"/>
      <c r="R57" s="245"/>
      <c r="S57" s="245"/>
      <c r="T57" s="245"/>
      <c r="U57" s="245"/>
      <c r="V57" s="245"/>
      <c r="W57" s="245"/>
      <c r="X57" s="248"/>
      <c r="Y57" s="355"/>
      <c r="Z57" s="245"/>
      <c r="AA57" s="246"/>
      <c r="AB57" s="356"/>
      <c r="AC57" s="245"/>
      <c r="AD57" s="248"/>
      <c r="AE57" s="357"/>
      <c r="AF57" s="245"/>
      <c r="AG57" s="245"/>
      <c r="AH57" s="245"/>
      <c r="AI57" s="245"/>
      <c r="AJ57" s="245"/>
      <c r="AK57" s="245"/>
      <c r="AL57" s="245"/>
      <c r="AM57" s="248"/>
    </row>
    <row r="58" spans="1:39" ht="39.75" customHeight="1">
      <c r="A58" s="116">
        <f t="shared" si="1"/>
        <v>46</v>
      </c>
      <c r="B58" s="358" t="s">
        <v>223</v>
      </c>
      <c r="C58" s="248"/>
      <c r="D58" s="352"/>
      <c r="E58" s="245"/>
      <c r="F58" s="245"/>
      <c r="G58" s="245"/>
      <c r="H58" s="245"/>
      <c r="I58" s="245"/>
      <c r="J58" s="248"/>
      <c r="K58" s="353"/>
      <c r="L58" s="245"/>
      <c r="M58" s="245"/>
      <c r="N58" s="245"/>
      <c r="O58" s="248"/>
      <c r="P58" s="354"/>
      <c r="Q58" s="245"/>
      <c r="R58" s="245"/>
      <c r="S58" s="245"/>
      <c r="T58" s="245"/>
      <c r="U58" s="245"/>
      <c r="V58" s="245"/>
      <c r="W58" s="245"/>
      <c r="X58" s="248"/>
      <c r="Y58" s="355"/>
      <c r="Z58" s="245"/>
      <c r="AA58" s="246"/>
      <c r="AB58" s="356"/>
      <c r="AC58" s="245"/>
      <c r="AD58" s="248"/>
      <c r="AE58" s="357"/>
      <c r="AF58" s="245"/>
      <c r="AG58" s="245"/>
      <c r="AH58" s="245"/>
      <c r="AI58" s="245"/>
      <c r="AJ58" s="245"/>
      <c r="AK58" s="245"/>
      <c r="AL58" s="245"/>
      <c r="AM58" s="248"/>
    </row>
    <row r="59" spans="1:39" ht="39.75" customHeight="1">
      <c r="A59" s="116">
        <f t="shared" si="1"/>
        <v>47</v>
      </c>
      <c r="B59" s="358" t="s">
        <v>223</v>
      </c>
      <c r="C59" s="248"/>
      <c r="D59" s="352"/>
      <c r="E59" s="245"/>
      <c r="F59" s="245"/>
      <c r="G59" s="245"/>
      <c r="H59" s="245"/>
      <c r="I59" s="245"/>
      <c r="J59" s="248"/>
      <c r="K59" s="353"/>
      <c r="L59" s="245"/>
      <c r="M59" s="245"/>
      <c r="N59" s="245"/>
      <c r="O59" s="248"/>
      <c r="P59" s="354"/>
      <c r="Q59" s="245"/>
      <c r="R59" s="245"/>
      <c r="S59" s="245"/>
      <c r="T59" s="245"/>
      <c r="U59" s="245"/>
      <c r="V59" s="245"/>
      <c r="W59" s="245"/>
      <c r="X59" s="248"/>
      <c r="Y59" s="355"/>
      <c r="Z59" s="245"/>
      <c r="AA59" s="246"/>
      <c r="AB59" s="356"/>
      <c r="AC59" s="245"/>
      <c r="AD59" s="248"/>
      <c r="AE59" s="357"/>
      <c r="AF59" s="245"/>
      <c r="AG59" s="245"/>
      <c r="AH59" s="245"/>
      <c r="AI59" s="245"/>
      <c r="AJ59" s="245"/>
      <c r="AK59" s="245"/>
      <c r="AL59" s="245"/>
      <c r="AM59" s="248"/>
    </row>
    <row r="60" spans="1:39" ht="39.75" customHeight="1">
      <c r="A60" s="116">
        <f t="shared" si="1"/>
        <v>48</v>
      </c>
      <c r="B60" s="358" t="s">
        <v>223</v>
      </c>
      <c r="C60" s="248"/>
      <c r="D60" s="352"/>
      <c r="E60" s="245"/>
      <c r="F60" s="245"/>
      <c r="G60" s="245"/>
      <c r="H60" s="245"/>
      <c r="I60" s="245"/>
      <c r="J60" s="248"/>
      <c r="K60" s="353"/>
      <c r="L60" s="245"/>
      <c r="M60" s="245"/>
      <c r="N60" s="245"/>
      <c r="O60" s="248"/>
      <c r="P60" s="354"/>
      <c r="Q60" s="245"/>
      <c r="R60" s="245"/>
      <c r="S60" s="245"/>
      <c r="T60" s="245"/>
      <c r="U60" s="245"/>
      <c r="V60" s="245"/>
      <c r="W60" s="245"/>
      <c r="X60" s="248"/>
      <c r="Y60" s="355"/>
      <c r="Z60" s="245"/>
      <c r="AA60" s="246"/>
      <c r="AB60" s="356"/>
      <c r="AC60" s="245"/>
      <c r="AD60" s="248"/>
      <c r="AE60" s="357"/>
      <c r="AF60" s="245"/>
      <c r="AG60" s="245"/>
      <c r="AH60" s="245"/>
      <c r="AI60" s="245"/>
      <c r="AJ60" s="245"/>
      <c r="AK60" s="245"/>
      <c r="AL60" s="245"/>
      <c r="AM60" s="248"/>
    </row>
    <row r="61" spans="1:39" ht="39.75" customHeight="1">
      <c r="A61" s="116">
        <f t="shared" si="1"/>
        <v>49</v>
      </c>
      <c r="B61" s="358" t="s">
        <v>223</v>
      </c>
      <c r="C61" s="248"/>
      <c r="D61" s="352"/>
      <c r="E61" s="245"/>
      <c r="F61" s="245"/>
      <c r="G61" s="245"/>
      <c r="H61" s="245"/>
      <c r="I61" s="245"/>
      <c r="J61" s="248"/>
      <c r="K61" s="353"/>
      <c r="L61" s="245"/>
      <c r="M61" s="245"/>
      <c r="N61" s="245"/>
      <c r="O61" s="248"/>
      <c r="P61" s="354"/>
      <c r="Q61" s="245"/>
      <c r="R61" s="245"/>
      <c r="S61" s="245"/>
      <c r="T61" s="245"/>
      <c r="U61" s="245"/>
      <c r="V61" s="245"/>
      <c r="W61" s="245"/>
      <c r="X61" s="248"/>
      <c r="Y61" s="355"/>
      <c r="Z61" s="245"/>
      <c r="AA61" s="246"/>
      <c r="AB61" s="356"/>
      <c r="AC61" s="245"/>
      <c r="AD61" s="248"/>
      <c r="AE61" s="357"/>
      <c r="AF61" s="245"/>
      <c r="AG61" s="245"/>
      <c r="AH61" s="245"/>
      <c r="AI61" s="245"/>
      <c r="AJ61" s="245"/>
      <c r="AK61" s="245"/>
      <c r="AL61" s="245"/>
      <c r="AM61" s="248"/>
    </row>
    <row r="62" spans="1:39" ht="39.75" customHeight="1">
      <c r="A62" s="116">
        <f t="shared" si="1"/>
        <v>50</v>
      </c>
      <c r="B62" s="358" t="s">
        <v>223</v>
      </c>
      <c r="C62" s="248"/>
      <c r="D62" s="352"/>
      <c r="E62" s="245"/>
      <c r="F62" s="245"/>
      <c r="G62" s="245"/>
      <c r="H62" s="245"/>
      <c r="I62" s="245"/>
      <c r="J62" s="248"/>
      <c r="K62" s="353"/>
      <c r="L62" s="245"/>
      <c r="M62" s="245"/>
      <c r="N62" s="245"/>
      <c r="O62" s="248"/>
      <c r="P62" s="354"/>
      <c r="Q62" s="245"/>
      <c r="R62" s="245"/>
      <c r="S62" s="245"/>
      <c r="T62" s="245"/>
      <c r="U62" s="245"/>
      <c r="V62" s="245"/>
      <c r="W62" s="245"/>
      <c r="X62" s="248"/>
      <c r="Y62" s="355"/>
      <c r="Z62" s="245"/>
      <c r="AA62" s="246"/>
      <c r="AB62" s="356"/>
      <c r="AC62" s="245"/>
      <c r="AD62" s="248"/>
      <c r="AE62" s="357"/>
      <c r="AF62" s="245"/>
      <c r="AG62" s="245"/>
      <c r="AH62" s="245"/>
      <c r="AI62" s="245"/>
      <c r="AJ62" s="245"/>
      <c r="AK62" s="245"/>
      <c r="AL62" s="245"/>
      <c r="AM62" s="248"/>
    </row>
    <row r="63" spans="1:39" ht="39.75" customHeight="1">
      <c r="A63" s="116">
        <f t="shared" si="1"/>
        <v>51</v>
      </c>
      <c r="B63" s="358" t="s">
        <v>223</v>
      </c>
      <c r="C63" s="248"/>
      <c r="D63" s="352"/>
      <c r="E63" s="245"/>
      <c r="F63" s="245"/>
      <c r="G63" s="245"/>
      <c r="H63" s="245"/>
      <c r="I63" s="245"/>
      <c r="J63" s="248"/>
      <c r="K63" s="353"/>
      <c r="L63" s="245"/>
      <c r="M63" s="245"/>
      <c r="N63" s="245"/>
      <c r="O63" s="248"/>
      <c r="P63" s="354"/>
      <c r="Q63" s="245"/>
      <c r="R63" s="245"/>
      <c r="S63" s="245"/>
      <c r="T63" s="245"/>
      <c r="U63" s="245"/>
      <c r="V63" s="245"/>
      <c r="W63" s="245"/>
      <c r="X63" s="248"/>
      <c r="Y63" s="355"/>
      <c r="Z63" s="245"/>
      <c r="AA63" s="246"/>
      <c r="AB63" s="356"/>
      <c r="AC63" s="245"/>
      <c r="AD63" s="248"/>
      <c r="AE63" s="357"/>
      <c r="AF63" s="245"/>
      <c r="AG63" s="245"/>
      <c r="AH63" s="245"/>
      <c r="AI63" s="245"/>
      <c r="AJ63" s="245"/>
      <c r="AK63" s="245"/>
      <c r="AL63" s="245"/>
      <c r="AM63" s="248"/>
    </row>
    <row r="64" spans="1:39" ht="39.75" customHeight="1">
      <c r="A64" s="116">
        <f t="shared" si="1"/>
        <v>52</v>
      </c>
      <c r="B64" s="358" t="s">
        <v>223</v>
      </c>
      <c r="C64" s="248"/>
      <c r="D64" s="352"/>
      <c r="E64" s="245"/>
      <c r="F64" s="245"/>
      <c r="G64" s="245"/>
      <c r="H64" s="245"/>
      <c r="I64" s="245"/>
      <c r="J64" s="248"/>
      <c r="K64" s="353"/>
      <c r="L64" s="245"/>
      <c r="M64" s="245"/>
      <c r="N64" s="245"/>
      <c r="O64" s="248"/>
      <c r="P64" s="354"/>
      <c r="Q64" s="245"/>
      <c r="R64" s="245"/>
      <c r="S64" s="245"/>
      <c r="T64" s="245"/>
      <c r="U64" s="245"/>
      <c r="V64" s="245"/>
      <c r="W64" s="245"/>
      <c r="X64" s="248"/>
      <c r="Y64" s="355"/>
      <c r="Z64" s="245"/>
      <c r="AA64" s="246"/>
      <c r="AB64" s="356"/>
      <c r="AC64" s="245"/>
      <c r="AD64" s="248"/>
      <c r="AE64" s="357"/>
      <c r="AF64" s="245"/>
      <c r="AG64" s="245"/>
      <c r="AH64" s="245"/>
      <c r="AI64" s="245"/>
      <c r="AJ64" s="245"/>
      <c r="AK64" s="245"/>
      <c r="AL64" s="245"/>
      <c r="AM64" s="248"/>
    </row>
    <row r="65" spans="1:39" ht="39.75" customHeight="1">
      <c r="A65" s="116">
        <f t="shared" si="1"/>
        <v>53</v>
      </c>
      <c r="B65" s="358" t="s">
        <v>223</v>
      </c>
      <c r="C65" s="248"/>
      <c r="D65" s="352"/>
      <c r="E65" s="245"/>
      <c r="F65" s="245"/>
      <c r="G65" s="245"/>
      <c r="H65" s="245"/>
      <c r="I65" s="245"/>
      <c r="J65" s="248"/>
      <c r="K65" s="353"/>
      <c r="L65" s="245"/>
      <c r="M65" s="245"/>
      <c r="N65" s="245"/>
      <c r="O65" s="248"/>
      <c r="P65" s="354"/>
      <c r="Q65" s="245"/>
      <c r="R65" s="245"/>
      <c r="S65" s="245"/>
      <c r="T65" s="245"/>
      <c r="U65" s="245"/>
      <c r="V65" s="245"/>
      <c r="W65" s="245"/>
      <c r="X65" s="248"/>
      <c r="Y65" s="355"/>
      <c r="Z65" s="245"/>
      <c r="AA65" s="246"/>
      <c r="AB65" s="356"/>
      <c r="AC65" s="245"/>
      <c r="AD65" s="248"/>
      <c r="AE65" s="357"/>
      <c r="AF65" s="245"/>
      <c r="AG65" s="245"/>
      <c r="AH65" s="245"/>
      <c r="AI65" s="245"/>
      <c r="AJ65" s="245"/>
      <c r="AK65" s="245"/>
      <c r="AL65" s="245"/>
      <c r="AM65" s="248"/>
    </row>
    <row r="66" spans="1:39" ht="39.75" customHeight="1">
      <c r="A66" s="116">
        <f t="shared" si="1"/>
        <v>54</v>
      </c>
      <c r="B66" s="358" t="s">
        <v>223</v>
      </c>
      <c r="C66" s="248"/>
      <c r="D66" s="352"/>
      <c r="E66" s="245"/>
      <c r="F66" s="245"/>
      <c r="G66" s="245"/>
      <c r="H66" s="245"/>
      <c r="I66" s="245"/>
      <c r="J66" s="248"/>
      <c r="K66" s="353"/>
      <c r="L66" s="245"/>
      <c r="M66" s="245"/>
      <c r="N66" s="245"/>
      <c r="O66" s="248"/>
      <c r="P66" s="354"/>
      <c r="Q66" s="245"/>
      <c r="R66" s="245"/>
      <c r="S66" s="245"/>
      <c r="T66" s="245"/>
      <c r="U66" s="245"/>
      <c r="V66" s="245"/>
      <c r="W66" s="245"/>
      <c r="X66" s="248"/>
      <c r="Y66" s="355"/>
      <c r="Z66" s="245"/>
      <c r="AA66" s="246"/>
      <c r="AB66" s="356"/>
      <c r="AC66" s="245"/>
      <c r="AD66" s="248"/>
      <c r="AE66" s="357"/>
      <c r="AF66" s="245"/>
      <c r="AG66" s="245"/>
      <c r="AH66" s="245"/>
      <c r="AI66" s="245"/>
      <c r="AJ66" s="245"/>
      <c r="AK66" s="245"/>
      <c r="AL66" s="245"/>
      <c r="AM66" s="248"/>
    </row>
    <row r="67" spans="1:39" ht="39.75" customHeight="1">
      <c r="A67" s="116">
        <f t="shared" si="1"/>
        <v>55</v>
      </c>
      <c r="B67" s="358" t="s">
        <v>223</v>
      </c>
      <c r="C67" s="248"/>
      <c r="D67" s="352"/>
      <c r="E67" s="245"/>
      <c r="F67" s="245"/>
      <c r="G67" s="245"/>
      <c r="H67" s="245"/>
      <c r="I67" s="245"/>
      <c r="J67" s="248"/>
      <c r="K67" s="353"/>
      <c r="L67" s="245"/>
      <c r="M67" s="245"/>
      <c r="N67" s="245"/>
      <c r="O67" s="248"/>
      <c r="P67" s="354"/>
      <c r="Q67" s="245"/>
      <c r="R67" s="245"/>
      <c r="S67" s="245"/>
      <c r="T67" s="245"/>
      <c r="U67" s="245"/>
      <c r="V67" s="245"/>
      <c r="W67" s="245"/>
      <c r="X67" s="248"/>
      <c r="Y67" s="355"/>
      <c r="Z67" s="245"/>
      <c r="AA67" s="246"/>
      <c r="AB67" s="356"/>
      <c r="AC67" s="245"/>
      <c r="AD67" s="248"/>
      <c r="AE67" s="357"/>
      <c r="AF67" s="245"/>
      <c r="AG67" s="245"/>
      <c r="AH67" s="245"/>
      <c r="AI67" s="245"/>
      <c r="AJ67" s="245"/>
      <c r="AK67" s="245"/>
      <c r="AL67" s="245"/>
      <c r="AM67" s="248"/>
    </row>
    <row r="68" spans="1:39" ht="39.75" customHeight="1">
      <c r="A68" s="116">
        <f t="shared" si="1"/>
        <v>56</v>
      </c>
      <c r="B68" s="358" t="s">
        <v>223</v>
      </c>
      <c r="C68" s="248"/>
      <c r="D68" s="352"/>
      <c r="E68" s="245"/>
      <c r="F68" s="245"/>
      <c r="G68" s="245"/>
      <c r="H68" s="245"/>
      <c r="I68" s="245"/>
      <c r="J68" s="248"/>
      <c r="K68" s="353"/>
      <c r="L68" s="245"/>
      <c r="M68" s="245"/>
      <c r="N68" s="245"/>
      <c r="O68" s="248"/>
      <c r="P68" s="354"/>
      <c r="Q68" s="245"/>
      <c r="R68" s="245"/>
      <c r="S68" s="245"/>
      <c r="T68" s="245"/>
      <c r="U68" s="245"/>
      <c r="V68" s="245"/>
      <c r="W68" s="245"/>
      <c r="X68" s="248"/>
      <c r="Y68" s="355"/>
      <c r="Z68" s="245"/>
      <c r="AA68" s="246"/>
      <c r="AB68" s="356"/>
      <c r="AC68" s="245"/>
      <c r="AD68" s="248"/>
      <c r="AE68" s="357"/>
      <c r="AF68" s="245"/>
      <c r="AG68" s="245"/>
      <c r="AH68" s="245"/>
      <c r="AI68" s="245"/>
      <c r="AJ68" s="245"/>
      <c r="AK68" s="245"/>
      <c r="AL68" s="245"/>
      <c r="AM68" s="248"/>
    </row>
    <row r="69" spans="1:39" ht="39.75" customHeight="1">
      <c r="A69" s="116">
        <f t="shared" si="1"/>
        <v>57</v>
      </c>
      <c r="B69" s="358" t="s">
        <v>223</v>
      </c>
      <c r="C69" s="248"/>
      <c r="D69" s="352"/>
      <c r="E69" s="245"/>
      <c r="F69" s="245"/>
      <c r="G69" s="245"/>
      <c r="H69" s="245"/>
      <c r="I69" s="245"/>
      <c r="J69" s="248"/>
      <c r="K69" s="353"/>
      <c r="L69" s="245"/>
      <c r="M69" s="245"/>
      <c r="N69" s="245"/>
      <c r="O69" s="248"/>
      <c r="P69" s="354"/>
      <c r="Q69" s="245"/>
      <c r="R69" s="245"/>
      <c r="S69" s="245"/>
      <c r="T69" s="245"/>
      <c r="U69" s="245"/>
      <c r="V69" s="245"/>
      <c r="W69" s="245"/>
      <c r="X69" s="248"/>
      <c r="Y69" s="355"/>
      <c r="Z69" s="245"/>
      <c r="AA69" s="246"/>
      <c r="AB69" s="356"/>
      <c r="AC69" s="245"/>
      <c r="AD69" s="248"/>
      <c r="AE69" s="357"/>
      <c r="AF69" s="245"/>
      <c r="AG69" s="245"/>
      <c r="AH69" s="245"/>
      <c r="AI69" s="245"/>
      <c r="AJ69" s="245"/>
      <c r="AK69" s="245"/>
      <c r="AL69" s="245"/>
      <c r="AM69" s="248"/>
    </row>
    <row r="70" spans="1:39" ht="39.75" customHeight="1">
      <c r="A70" s="116">
        <f t="shared" si="1"/>
        <v>58</v>
      </c>
      <c r="B70" s="358" t="s">
        <v>223</v>
      </c>
      <c r="C70" s="248"/>
      <c r="D70" s="352"/>
      <c r="E70" s="245"/>
      <c r="F70" s="245"/>
      <c r="G70" s="245"/>
      <c r="H70" s="245"/>
      <c r="I70" s="245"/>
      <c r="J70" s="248"/>
      <c r="K70" s="353"/>
      <c r="L70" s="245"/>
      <c r="M70" s="245"/>
      <c r="N70" s="245"/>
      <c r="O70" s="248"/>
      <c r="P70" s="354"/>
      <c r="Q70" s="245"/>
      <c r="R70" s="245"/>
      <c r="S70" s="245"/>
      <c r="T70" s="245"/>
      <c r="U70" s="245"/>
      <c r="V70" s="245"/>
      <c r="W70" s="245"/>
      <c r="X70" s="248"/>
      <c r="Y70" s="355"/>
      <c r="Z70" s="245"/>
      <c r="AA70" s="246"/>
      <c r="AB70" s="356"/>
      <c r="AC70" s="245"/>
      <c r="AD70" s="248"/>
      <c r="AE70" s="357"/>
      <c r="AF70" s="245"/>
      <c r="AG70" s="245"/>
      <c r="AH70" s="245"/>
      <c r="AI70" s="245"/>
      <c r="AJ70" s="245"/>
      <c r="AK70" s="245"/>
      <c r="AL70" s="245"/>
      <c r="AM70" s="248"/>
    </row>
    <row r="71" spans="1:39" ht="39.75" customHeight="1">
      <c r="A71" s="116">
        <f t="shared" si="1"/>
        <v>59</v>
      </c>
      <c r="B71" s="358" t="s">
        <v>223</v>
      </c>
      <c r="C71" s="248"/>
      <c r="D71" s="352"/>
      <c r="E71" s="245"/>
      <c r="F71" s="245"/>
      <c r="G71" s="245"/>
      <c r="H71" s="245"/>
      <c r="I71" s="245"/>
      <c r="J71" s="248"/>
      <c r="K71" s="353"/>
      <c r="L71" s="245"/>
      <c r="M71" s="245"/>
      <c r="N71" s="245"/>
      <c r="O71" s="248"/>
      <c r="P71" s="354"/>
      <c r="Q71" s="245"/>
      <c r="R71" s="245"/>
      <c r="S71" s="245"/>
      <c r="T71" s="245"/>
      <c r="U71" s="245"/>
      <c r="V71" s="245"/>
      <c r="W71" s="245"/>
      <c r="X71" s="248"/>
      <c r="Y71" s="355"/>
      <c r="Z71" s="245"/>
      <c r="AA71" s="246"/>
      <c r="AB71" s="356"/>
      <c r="AC71" s="245"/>
      <c r="AD71" s="248"/>
      <c r="AE71" s="357"/>
      <c r="AF71" s="245"/>
      <c r="AG71" s="245"/>
      <c r="AH71" s="245"/>
      <c r="AI71" s="245"/>
      <c r="AJ71" s="245"/>
      <c r="AK71" s="245"/>
      <c r="AL71" s="245"/>
      <c r="AM71" s="248"/>
    </row>
    <row r="72" spans="1:39" ht="39.75" customHeight="1">
      <c r="A72" s="116">
        <f t="shared" si="1"/>
        <v>60</v>
      </c>
      <c r="B72" s="358" t="s">
        <v>223</v>
      </c>
      <c r="C72" s="248"/>
      <c r="D72" s="352"/>
      <c r="E72" s="245"/>
      <c r="F72" s="245"/>
      <c r="G72" s="245"/>
      <c r="H72" s="245"/>
      <c r="I72" s="245"/>
      <c r="J72" s="248"/>
      <c r="K72" s="353"/>
      <c r="L72" s="245"/>
      <c r="M72" s="245"/>
      <c r="N72" s="245"/>
      <c r="O72" s="248"/>
      <c r="P72" s="354"/>
      <c r="Q72" s="245"/>
      <c r="R72" s="245"/>
      <c r="S72" s="245"/>
      <c r="T72" s="245"/>
      <c r="U72" s="245"/>
      <c r="V72" s="245"/>
      <c r="W72" s="245"/>
      <c r="X72" s="248"/>
      <c r="Y72" s="355"/>
      <c r="Z72" s="245"/>
      <c r="AA72" s="246"/>
      <c r="AB72" s="356"/>
      <c r="AC72" s="245"/>
      <c r="AD72" s="248"/>
      <c r="AE72" s="357"/>
      <c r="AF72" s="245"/>
      <c r="AG72" s="245"/>
      <c r="AH72" s="245"/>
      <c r="AI72" s="245"/>
      <c r="AJ72" s="245"/>
      <c r="AK72" s="245"/>
      <c r="AL72" s="245"/>
      <c r="AM72" s="248"/>
    </row>
    <row r="73" spans="1:39" ht="39.75" customHeight="1">
      <c r="A73" s="116">
        <f t="shared" si="1"/>
        <v>61</v>
      </c>
      <c r="B73" s="358" t="s">
        <v>223</v>
      </c>
      <c r="C73" s="248"/>
      <c r="D73" s="352"/>
      <c r="E73" s="245"/>
      <c r="F73" s="245"/>
      <c r="G73" s="245"/>
      <c r="H73" s="245"/>
      <c r="I73" s="245"/>
      <c r="J73" s="248"/>
      <c r="K73" s="353"/>
      <c r="L73" s="245"/>
      <c r="M73" s="245"/>
      <c r="N73" s="245"/>
      <c r="O73" s="248"/>
      <c r="P73" s="354"/>
      <c r="Q73" s="245"/>
      <c r="R73" s="245"/>
      <c r="S73" s="245"/>
      <c r="T73" s="245"/>
      <c r="U73" s="245"/>
      <c r="V73" s="245"/>
      <c r="W73" s="245"/>
      <c r="X73" s="248"/>
      <c r="Y73" s="355"/>
      <c r="Z73" s="245"/>
      <c r="AA73" s="246"/>
      <c r="AB73" s="356"/>
      <c r="AC73" s="245"/>
      <c r="AD73" s="248"/>
      <c r="AE73" s="357"/>
      <c r="AF73" s="245"/>
      <c r="AG73" s="245"/>
      <c r="AH73" s="245"/>
      <c r="AI73" s="245"/>
      <c r="AJ73" s="245"/>
      <c r="AK73" s="245"/>
      <c r="AL73" s="245"/>
      <c r="AM73" s="248"/>
    </row>
    <row r="74" spans="1:39" ht="39.75" customHeight="1">
      <c r="A74" s="116">
        <f t="shared" si="1"/>
        <v>62</v>
      </c>
      <c r="B74" s="358" t="s">
        <v>223</v>
      </c>
      <c r="C74" s="248"/>
      <c r="D74" s="352"/>
      <c r="E74" s="245"/>
      <c r="F74" s="245"/>
      <c r="G74" s="245"/>
      <c r="H74" s="245"/>
      <c r="I74" s="245"/>
      <c r="J74" s="248"/>
      <c r="K74" s="353"/>
      <c r="L74" s="245"/>
      <c r="M74" s="245"/>
      <c r="N74" s="245"/>
      <c r="O74" s="248"/>
      <c r="P74" s="354"/>
      <c r="Q74" s="245"/>
      <c r="R74" s="245"/>
      <c r="S74" s="245"/>
      <c r="T74" s="245"/>
      <c r="U74" s="245"/>
      <c r="V74" s="245"/>
      <c r="W74" s="245"/>
      <c r="X74" s="248"/>
      <c r="Y74" s="355"/>
      <c r="Z74" s="245"/>
      <c r="AA74" s="246"/>
      <c r="AB74" s="356"/>
      <c r="AC74" s="245"/>
      <c r="AD74" s="248"/>
      <c r="AE74" s="357"/>
      <c r="AF74" s="245"/>
      <c r="AG74" s="245"/>
      <c r="AH74" s="245"/>
      <c r="AI74" s="245"/>
      <c r="AJ74" s="245"/>
      <c r="AK74" s="245"/>
      <c r="AL74" s="245"/>
      <c r="AM74" s="248"/>
    </row>
    <row r="75" spans="1:39" ht="39.75" customHeight="1">
      <c r="A75" s="116">
        <f t="shared" si="1"/>
        <v>63</v>
      </c>
      <c r="B75" s="358" t="s">
        <v>223</v>
      </c>
      <c r="C75" s="248"/>
      <c r="D75" s="352"/>
      <c r="E75" s="245"/>
      <c r="F75" s="245"/>
      <c r="G75" s="245"/>
      <c r="H75" s="245"/>
      <c r="I75" s="245"/>
      <c r="J75" s="248"/>
      <c r="K75" s="353"/>
      <c r="L75" s="245"/>
      <c r="M75" s="245"/>
      <c r="N75" s="245"/>
      <c r="O75" s="248"/>
      <c r="P75" s="354"/>
      <c r="Q75" s="245"/>
      <c r="R75" s="245"/>
      <c r="S75" s="245"/>
      <c r="T75" s="245"/>
      <c r="U75" s="245"/>
      <c r="V75" s="245"/>
      <c r="W75" s="245"/>
      <c r="X75" s="248"/>
      <c r="Y75" s="355"/>
      <c r="Z75" s="245"/>
      <c r="AA75" s="246"/>
      <c r="AB75" s="356"/>
      <c r="AC75" s="245"/>
      <c r="AD75" s="248"/>
      <c r="AE75" s="357"/>
      <c r="AF75" s="245"/>
      <c r="AG75" s="245"/>
      <c r="AH75" s="245"/>
      <c r="AI75" s="245"/>
      <c r="AJ75" s="245"/>
      <c r="AK75" s="245"/>
      <c r="AL75" s="245"/>
      <c r="AM75" s="248"/>
    </row>
    <row r="76" spans="1:39" ht="39.75" customHeight="1">
      <c r="A76" s="116">
        <f t="shared" si="1"/>
        <v>64</v>
      </c>
      <c r="B76" s="358" t="s">
        <v>223</v>
      </c>
      <c r="C76" s="248"/>
      <c r="D76" s="352"/>
      <c r="E76" s="245"/>
      <c r="F76" s="245"/>
      <c r="G76" s="245"/>
      <c r="H76" s="245"/>
      <c r="I76" s="245"/>
      <c r="J76" s="248"/>
      <c r="K76" s="353"/>
      <c r="L76" s="245"/>
      <c r="M76" s="245"/>
      <c r="N76" s="245"/>
      <c r="O76" s="248"/>
      <c r="P76" s="354"/>
      <c r="Q76" s="245"/>
      <c r="R76" s="245"/>
      <c r="S76" s="245"/>
      <c r="T76" s="245"/>
      <c r="U76" s="245"/>
      <c r="V76" s="245"/>
      <c r="W76" s="245"/>
      <c r="X76" s="248"/>
      <c r="Y76" s="355"/>
      <c r="Z76" s="245"/>
      <c r="AA76" s="246"/>
      <c r="AB76" s="356"/>
      <c r="AC76" s="245"/>
      <c r="AD76" s="248"/>
      <c r="AE76" s="357"/>
      <c r="AF76" s="245"/>
      <c r="AG76" s="245"/>
      <c r="AH76" s="245"/>
      <c r="AI76" s="245"/>
      <c r="AJ76" s="245"/>
      <c r="AK76" s="245"/>
      <c r="AL76" s="245"/>
      <c r="AM76" s="248"/>
    </row>
    <row r="77" spans="1:39" ht="39.75" customHeight="1">
      <c r="A77" s="116">
        <f t="shared" si="1"/>
        <v>65</v>
      </c>
      <c r="B77" s="358" t="s">
        <v>223</v>
      </c>
      <c r="C77" s="248"/>
      <c r="D77" s="352"/>
      <c r="E77" s="245"/>
      <c r="F77" s="245"/>
      <c r="G77" s="245"/>
      <c r="H77" s="245"/>
      <c r="I77" s="245"/>
      <c r="J77" s="248"/>
      <c r="K77" s="353"/>
      <c r="L77" s="245"/>
      <c r="M77" s="245"/>
      <c r="N77" s="245"/>
      <c r="O77" s="248"/>
      <c r="P77" s="354"/>
      <c r="Q77" s="245"/>
      <c r="R77" s="245"/>
      <c r="S77" s="245"/>
      <c r="T77" s="245"/>
      <c r="U77" s="245"/>
      <c r="V77" s="245"/>
      <c r="W77" s="245"/>
      <c r="X77" s="248"/>
      <c r="Y77" s="355"/>
      <c r="Z77" s="245"/>
      <c r="AA77" s="246"/>
      <c r="AB77" s="356"/>
      <c r="AC77" s="245"/>
      <c r="AD77" s="248"/>
      <c r="AE77" s="357"/>
      <c r="AF77" s="245"/>
      <c r="AG77" s="245"/>
      <c r="AH77" s="245"/>
      <c r="AI77" s="245"/>
      <c r="AJ77" s="245"/>
      <c r="AK77" s="245"/>
      <c r="AL77" s="245"/>
      <c r="AM77" s="248"/>
    </row>
    <row r="78" spans="1:39" ht="39.75" customHeight="1">
      <c r="A78" s="116">
        <f t="shared" si="1"/>
        <v>66</v>
      </c>
      <c r="B78" s="358" t="s">
        <v>223</v>
      </c>
      <c r="C78" s="248"/>
      <c r="D78" s="352"/>
      <c r="E78" s="245"/>
      <c r="F78" s="245"/>
      <c r="G78" s="245"/>
      <c r="H78" s="245"/>
      <c r="I78" s="245"/>
      <c r="J78" s="248"/>
      <c r="K78" s="353"/>
      <c r="L78" s="245"/>
      <c r="M78" s="245"/>
      <c r="N78" s="245"/>
      <c r="O78" s="248"/>
      <c r="P78" s="354"/>
      <c r="Q78" s="245"/>
      <c r="R78" s="245"/>
      <c r="S78" s="245"/>
      <c r="T78" s="245"/>
      <c r="U78" s="245"/>
      <c r="V78" s="245"/>
      <c r="W78" s="245"/>
      <c r="X78" s="248"/>
      <c r="Y78" s="355"/>
      <c r="Z78" s="245"/>
      <c r="AA78" s="246"/>
      <c r="AB78" s="356"/>
      <c r="AC78" s="245"/>
      <c r="AD78" s="248"/>
      <c r="AE78" s="357"/>
      <c r="AF78" s="245"/>
      <c r="AG78" s="245"/>
      <c r="AH78" s="245"/>
      <c r="AI78" s="245"/>
      <c r="AJ78" s="245"/>
      <c r="AK78" s="245"/>
      <c r="AL78" s="245"/>
      <c r="AM78" s="248"/>
    </row>
    <row r="79" spans="1:39" ht="39.75" customHeight="1">
      <c r="A79" s="116">
        <f t="shared" si="1"/>
        <v>67</v>
      </c>
      <c r="B79" s="358" t="s">
        <v>223</v>
      </c>
      <c r="C79" s="248"/>
      <c r="D79" s="352"/>
      <c r="E79" s="245"/>
      <c r="F79" s="245"/>
      <c r="G79" s="245"/>
      <c r="H79" s="245"/>
      <c r="I79" s="245"/>
      <c r="J79" s="248"/>
      <c r="K79" s="353"/>
      <c r="L79" s="245"/>
      <c r="M79" s="245"/>
      <c r="N79" s="245"/>
      <c r="O79" s="248"/>
      <c r="P79" s="354"/>
      <c r="Q79" s="245"/>
      <c r="R79" s="245"/>
      <c r="S79" s="245"/>
      <c r="T79" s="245"/>
      <c r="U79" s="245"/>
      <c r="V79" s="245"/>
      <c r="W79" s="245"/>
      <c r="X79" s="248"/>
      <c r="Y79" s="355"/>
      <c r="Z79" s="245"/>
      <c r="AA79" s="246"/>
      <c r="AB79" s="356"/>
      <c r="AC79" s="245"/>
      <c r="AD79" s="248"/>
      <c r="AE79" s="357"/>
      <c r="AF79" s="245"/>
      <c r="AG79" s="245"/>
      <c r="AH79" s="245"/>
      <c r="AI79" s="245"/>
      <c r="AJ79" s="245"/>
      <c r="AK79" s="245"/>
      <c r="AL79" s="245"/>
      <c r="AM79" s="248"/>
    </row>
    <row r="80" spans="1:39" ht="39.75" customHeight="1">
      <c r="A80" s="116">
        <f t="shared" si="1"/>
        <v>68</v>
      </c>
      <c r="B80" s="358" t="s">
        <v>223</v>
      </c>
      <c r="C80" s="248"/>
      <c r="D80" s="352"/>
      <c r="E80" s="245"/>
      <c r="F80" s="245"/>
      <c r="G80" s="245"/>
      <c r="H80" s="245"/>
      <c r="I80" s="245"/>
      <c r="J80" s="248"/>
      <c r="K80" s="353"/>
      <c r="L80" s="245"/>
      <c r="M80" s="245"/>
      <c r="N80" s="245"/>
      <c r="O80" s="248"/>
      <c r="P80" s="354"/>
      <c r="Q80" s="245"/>
      <c r="R80" s="245"/>
      <c r="S80" s="245"/>
      <c r="T80" s="245"/>
      <c r="U80" s="245"/>
      <c r="V80" s="245"/>
      <c r="W80" s="245"/>
      <c r="X80" s="248"/>
      <c r="Y80" s="355"/>
      <c r="Z80" s="245"/>
      <c r="AA80" s="246"/>
      <c r="AB80" s="356"/>
      <c r="AC80" s="245"/>
      <c r="AD80" s="248"/>
      <c r="AE80" s="357"/>
      <c r="AF80" s="245"/>
      <c r="AG80" s="245"/>
      <c r="AH80" s="245"/>
      <c r="AI80" s="245"/>
      <c r="AJ80" s="245"/>
      <c r="AK80" s="245"/>
      <c r="AL80" s="245"/>
      <c r="AM80" s="248"/>
    </row>
    <row r="81" spans="1:39" ht="39.75" customHeight="1">
      <c r="A81" s="116">
        <f t="shared" si="1"/>
        <v>69</v>
      </c>
      <c r="B81" s="358" t="s">
        <v>223</v>
      </c>
      <c r="C81" s="248"/>
      <c r="D81" s="352"/>
      <c r="E81" s="245"/>
      <c r="F81" s="245"/>
      <c r="G81" s="245"/>
      <c r="H81" s="245"/>
      <c r="I81" s="245"/>
      <c r="J81" s="248"/>
      <c r="K81" s="353"/>
      <c r="L81" s="245"/>
      <c r="M81" s="245"/>
      <c r="N81" s="245"/>
      <c r="O81" s="248"/>
      <c r="P81" s="354"/>
      <c r="Q81" s="245"/>
      <c r="R81" s="245"/>
      <c r="S81" s="245"/>
      <c r="T81" s="245"/>
      <c r="U81" s="245"/>
      <c r="V81" s="245"/>
      <c r="W81" s="245"/>
      <c r="X81" s="248"/>
      <c r="Y81" s="355"/>
      <c r="Z81" s="245"/>
      <c r="AA81" s="246"/>
      <c r="AB81" s="356"/>
      <c r="AC81" s="245"/>
      <c r="AD81" s="248"/>
      <c r="AE81" s="357"/>
      <c r="AF81" s="245"/>
      <c r="AG81" s="245"/>
      <c r="AH81" s="245"/>
      <c r="AI81" s="245"/>
      <c r="AJ81" s="245"/>
      <c r="AK81" s="245"/>
      <c r="AL81" s="245"/>
      <c r="AM81" s="248"/>
    </row>
    <row r="82" spans="1:39" ht="39.75" customHeight="1">
      <c r="A82" s="116">
        <f t="shared" si="1"/>
        <v>70</v>
      </c>
      <c r="B82" s="358" t="s">
        <v>223</v>
      </c>
      <c r="C82" s="248"/>
      <c r="D82" s="352"/>
      <c r="E82" s="245"/>
      <c r="F82" s="245"/>
      <c r="G82" s="245"/>
      <c r="H82" s="245"/>
      <c r="I82" s="245"/>
      <c r="J82" s="248"/>
      <c r="K82" s="353"/>
      <c r="L82" s="245"/>
      <c r="M82" s="245"/>
      <c r="N82" s="245"/>
      <c r="O82" s="248"/>
      <c r="P82" s="354"/>
      <c r="Q82" s="245"/>
      <c r="R82" s="245"/>
      <c r="S82" s="245"/>
      <c r="T82" s="245"/>
      <c r="U82" s="245"/>
      <c r="V82" s="245"/>
      <c r="W82" s="245"/>
      <c r="X82" s="248"/>
      <c r="Y82" s="355"/>
      <c r="Z82" s="245"/>
      <c r="AA82" s="246"/>
      <c r="AB82" s="356"/>
      <c r="AC82" s="245"/>
      <c r="AD82" s="248"/>
      <c r="AE82" s="357"/>
      <c r="AF82" s="245"/>
      <c r="AG82" s="245"/>
      <c r="AH82" s="245"/>
      <c r="AI82" s="245"/>
      <c r="AJ82" s="245"/>
      <c r="AK82" s="245"/>
      <c r="AL82" s="245"/>
      <c r="AM82" s="248"/>
    </row>
    <row r="83" spans="1:39" ht="39.75" customHeight="1">
      <c r="A83" s="116">
        <f t="shared" si="1"/>
        <v>71</v>
      </c>
      <c r="B83" s="358" t="s">
        <v>223</v>
      </c>
      <c r="C83" s="248"/>
      <c r="D83" s="352"/>
      <c r="E83" s="245"/>
      <c r="F83" s="245"/>
      <c r="G83" s="245"/>
      <c r="H83" s="245"/>
      <c r="I83" s="245"/>
      <c r="J83" s="248"/>
      <c r="K83" s="353"/>
      <c r="L83" s="245"/>
      <c r="M83" s="245"/>
      <c r="N83" s="245"/>
      <c r="O83" s="248"/>
      <c r="P83" s="354"/>
      <c r="Q83" s="245"/>
      <c r="R83" s="245"/>
      <c r="S83" s="245"/>
      <c r="T83" s="245"/>
      <c r="U83" s="245"/>
      <c r="V83" s="245"/>
      <c r="W83" s="245"/>
      <c r="X83" s="248"/>
      <c r="Y83" s="355"/>
      <c r="Z83" s="245"/>
      <c r="AA83" s="246"/>
      <c r="AB83" s="356"/>
      <c r="AC83" s="245"/>
      <c r="AD83" s="248"/>
      <c r="AE83" s="357"/>
      <c r="AF83" s="245"/>
      <c r="AG83" s="245"/>
      <c r="AH83" s="245"/>
      <c r="AI83" s="245"/>
      <c r="AJ83" s="245"/>
      <c r="AK83" s="245"/>
      <c r="AL83" s="245"/>
      <c r="AM83" s="248"/>
    </row>
    <row r="84" spans="1:39" ht="39.75" customHeight="1">
      <c r="A84" s="116">
        <f t="shared" si="1"/>
        <v>72</v>
      </c>
      <c r="B84" s="358" t="s">
        <v>223</v>
      </c>
      <c r="C84" s="248"/>
      <c r="D84" s="352"/>
      <c r="E84" s="245"/>
      <c r="F84" s="245"/>
      <c r="G84" s="245"/>
      <c r="H84" s="245"/>
      <c r="I84" s="245"/>
      <c r="J84" s="248"/>
      <c r="K84" s="353"/>
      <c r="L84" s="245"/>
      <c r="M84" s="245"/>
      <c r="N84" s="245"/>
      <c r="O84" s="248"/>
      <c r="P84" s="354"/>
      <c r="Q84" s="245"/>
      <c r="R84" s="245"/>
      <c r="S84" s="245"/>
      <c r="T84" s="245"/>
      <c r="U84" s="245"/>
      <c r="V84" s="245"/>
      <c r="W84" s="245"/>
      <c r="X84" s="248"/>
      <c r="Y84" s="355"/>
      <c r="Z84" s="245"/>
      <c r="AA84" s="246"/>
      <c r="AB84" s="356"/>
      <c r="AC84" s="245"/>
      <c r="AD84" s="248"/>
      <c r="AE84" s="357"/>
      <c r="AF84" s="245"/>
      <c r="AG84" s="245"/>
      <c r="AH84" s="245"/>
      <c r="AI84" s="245"/>
      <c r="AJ84" s="245"/>
      <c r="AK84" s="245"/>
      <c r="AL84" s="245"/>
      <c r="AM84" s="248"/>
    </row>
    <row r="85" spans="1:39" ht="39.75" customHeight="1">
      <c r="A85" s="116">
        <f t="shared" si="1"/>
        <v>73</v>
      </c>
      <c r="B85" s="358" t="s">
        <v>223</v>
      </c>
      <c r="C85" s="248"/>
      <c r="D85" s="352"/>
      <c r="E85" s="245"/>
      <c r="F85" s="245"/>
      <c r="G85" s="245"/>
      <c r="H85" s="245"/>
      <c r="I85" s="245"/>
      <c r="J85" s="248"/>
      <c r="K85" s="353"/>
      <c r="L85" s="245"/>
      <c r="M85" s="245"/>
      <c r="N85" s="245"/>
      <c r="O85" s="248"/>
      <c r="P85" s="354"/>
      <c r="Q85" s="245"/>
      <c r="R85" s="245"/>
      <c r="S85" s="245"/>
      <c r="T85" s="245"/>
      <c r="U85" s="245"/>
      <c r="V85" s="245"/>
      <c r="W85" s="245"/>
      <c r="X85" s="248"/>
      <c r="Y85" s="355"/>
      <c r="Z85" s="245"/>
      <c r="AA85" s="246"/>
      <c r="AB85" s="356"/>
      <c r="AC85" s="245"/>
      <c r="AD85" s="248"/>
      <c r="AE85" s="357"/>
      <c r="AF85" s="245"/>
      <c r="AG85" s="245"/>
      <c r="AH85" s="245"/>
      <c r="AI85" s="245"/>
      <c r="AJ85" s="245"/>
      <c r="AK85" s="245"/>
      <c r="AL85" s="245"/>
      <c r="AM85" s="248"/>
    </row>
    <row r="86" spans="1:39" ht="39.75" customHeight="1">
      <c r="A86" s="116">
        <f t="shared" si="1"/>
        <v>74</v>
      </c>
      <c r="B86" s="358" t="s">
        <v>223</v>
      </c>
      <c r="C86" s="248"/>
      <c r="D86" s="352"/>
      <c r="E86" s="245"/>
      <c r="F86" s="245"/>
      <c r="G86" s="245"/>
      <c r="H86" s="245"/>
      <c r="I86" s="245"/>
      <c r="J86" s="248"/>
      <c r="K86" s="353"/>
      <c r="L86" s="245"/>
      <c r="M86" s="245"/>
      <c r="N86" s="245"/>
      <c r="O86" s="248"/>
      <c r="P86" s="354"/>
      <c r="Q86" s="245"/>
      <c r="R86" s="245"/>
      <c r="S86" s="245"/>
      <c r="T86" s="245"/>
      <c r="U86" s="245"/>
      <c r="V86" s="245"/>
      <c r="W86" s="245"/>
      <c r="X86" s="248"/>
      <c r="Y86" s="355"/>
      <c r="Z86" s="245"/>
      <c r="AA86" s="246"/>
      <c r="AB86" s="356"/>
      <c r="AC86" s="245"/>
      <c r="AD86" s="248"/>
      <c r="AE86" s="357"/>
      <c r="AF86" s="245"/>
      <c r="AG86" s="245"/>
      <c r="AH86" s="245"/>
      <c r="AI86" s="245"/>
      <c r="AJ86" s="245"/>
      <c r="AK86" s="245"/>
      <c r="AL86" s="245"/>
      <c r="AM86" s="248"/>
    </row>
    <row r="87" spans="1:39" ht="39.75" customHeight="1">
      <c r="A87" s="116">
        <f t="shared" si="1"/>
        <v>75</v>
      </c>
      <c r="B87" s="358" t="s">
        <v>223</v>
      </c>
      <c r="C87" s="248"/>
      <c r="D87" s="352"/>
      <c r="E87" s="245"/>
      <c r="F87" s="245"/>
      <c r="G87" s="245"/>
      <c r="H87" s="245"/>
      <c r="I87" s="245"/>
      <c r="J87" s="248"/>
      <c r="K87" s="353"/>
      <c r="L87" s="245"/>
      <c r="M87" s="245"/>
      <c r="N87" s="245"/>
      <c r="O87" s="248"/>
      <c r="P87" s="354"/>
      <c r="Q87" s="245"/>
      <c r="R87" s="245"/>
      <c r="S87" s="245"/>
      <c r="T87" s="245"/>
      <c r="U87" s="245"/>
      <c r="V87" s="245"/>
      <c r="W87" s="245"/>
      <c r="X87" s="248"/>
      <c r="Y87" s="355"/>
      <c r="Z87" s="245"/>
      <c r="AA87" s="246"/>
      <c r="AB87" s="356"/>
      <c r="AC87" s="245"/>
      <c r="AD87" s="248"/>
      <c r="AE87" s="357"/>
      <c r="AF87" s="245"/>
      <c r="AG87" s="245"/>
      <c r="AH87" s="245"/>
      <c r="AI87" s="245"/>
      <c r="AJ87" s="245"/>
      <c r="AK87" s="245"/>
      <c r="AL87" s="245"/>
      <c r="AM87" s="248"/>
    </row>
    <row r="88" spans="1:39" ht="39.75" customHeight="1">
      <c r="A88" s="116">
        <f t="shared" si="1"/>
        <v>76</v>
      </c>
      <c r="B88" s="358" t="s">
        <v>223</v>
      </c>
      <c r="C88" s="248"/>
      <c r="D88" s="352"/>
      <c r="E88" s="245"/>
      <c r="F88" s="245"/>
      <c r="G88" s="245"/>
      <c r="H88" s="245"/>
      <c r="I88" s="245"/>
      <c r="J88" s="248"/>
      <c r="K88" s="353"/>
      <c r="L88" s="245"/>
      <c r="M88" s="245"/>
      <c r="N88" s="245"/>
      <c r="O88" s="248"/>
      <c r="P88" s="354"/>
      <c r="Q88" s="245"/>
      <c r="R88" s="245"/>
      <c r="S88" s="245"/>
      <c r="T88" s="245"/>
      <c r="U88" s="245"/>
      <c r="V88" s="245"/>
      <c r="W88" s="245"/>
      <c r="X88" s="248"/>
      <c r="Y88" s="355"/>
      <c r="Z88" s="245"/>
      <c r="AA88" s="246"/>
      <c r="AB88" s="356"/>
      <c r="AC88" s="245"/>
      <c r="AD88" s="248"/>
      <c r="AE88" s="357"/>
      <c r="AF88" s="245"/>
      <c r="AG88" s="245"/>
      <c r="AH88" s="245"/>
      <c r="AI88" s="245"/>
      <c r="AJ88" s="245"/>
      <c r="AK88" s="245"/>
      <c r="AL88" s="245"/>
      <c r="AM88" s="248"/>
    </row>
    <row r="89" spans="1:39" ht="39.75" customHeight="1">
      <c r="A89" s="116">
        <f t="shared" si="1"/>
        <v>77</v>
      </c>
      <c r="B89" s="358" t="s">
        <v>223</v>
      </c>
      <c r="C89" s="248"/>
      <c r="D89" s="352"/>
      <c r="E89" s="245"/>
      <c r="F89" s="245"/>
      <c r="G89" s="245"/>
      <c r="H89" s="245"/>
      <c r="I89" s="245"/>
      <c r="J89" s="248"/>
      <c r="K89" s="353"/>
      <c r="L89" s="245"/>
      <c r="M89" s="245"/>
      <c r="N89" s="245"/>
      <c r="O89" s="248"/>
      <c r="P89" s="354"/>
      <c r="Q89" s="245"/>
      <c r="R89" s="245"/>
      <c r="S89" s="245"/>
      <c r="T89" s="245"/>
      <c r="U89" s="245"/>
      <c r="V89" s="245"/>
      <c r="W89" s="245"/>
      <c r="X89" s="248"/>
      <c r="Y89" s="355"/>
      <c r="Z89" s="245"/>
      <c r="AA89" s="246"/>
      <c r="AB89" s="356"/>
      <c r="AC89" s="245"/>
      <c r="AD89" s="248"/>
      <c r="AE89" s="357"/>
      <c r="AF89" s="245"/>
      <c r="AG89" s="245"/>
      <c r="AH89" s="245"/>
      <c r="AI89" s="245"/>
      <c r="AJ89" s="245"/>
      <c r="AK89" s="245"/>
      <c r="AL89" s="245"/>
      <c r="AM89" s="248"/>
    </row>
    <row r="90" spans="1:39" ht="39.75" customHeight="1">
      <c r="A90" s="116">
        <f t="shared" si="1"/>
        <v>78</v>
      </c>
      <c r="B90" s="358" t="s">
        <v>223</v>
      </c>
      <c r="C90" s="248"/>
      <c r="D90" s="352"/>
      <c r="E90" s="245"/>
      <c r="F90" s="245"/>
      <c r="G90" s="245"/>
      <c r="H90" s="245"/>
      <c r="I90" s="245"/>
      <c r="J90" s="248"/>
      <c r="K90" s="353"/>
      <c r="L90" s="245"/>
      <c r="M90" s="245"/>
      <c r="N90" s="245"/>
      <c r="O90" s="248"/>
      <c r="P90" s="354"/>
      <c r="Q90" s="245"/>
      <c r="R90" s="245"/>
      <c r="S90" s="245"/>
      <c r="T90" s="245"/>
      <c r="U90" s="245"/>
      <c r="V90" s="245"/>
      <c r="W90" s="245"/>
      <c r="X90" s="248"/>
      <c r="Y90" s="355"/>
      <c r="Z90" s="245"/>
      <c r="AA90" s="246"/>
      <c r="AB90" s="356"/>
      <c r="AC90" s="245"/>
      <c r="AD90" s="248"/>
      <c r="AE90" s="357"/>
      <c r="AF90" s="245"/>
      <c r="AG90" s="245"/>
      <c r="AH90" s="245"/>
      <c r="AI90" s="245"/>
      <c r="AJ90" s="245"/>
      <c r="AK90" s="245"/>
      <c r="AL90" s="245"/>
      <c r="AM90" s="248"/>
    </row>
    <row r="91" spans="1:39" ht="39.75" customHeight="1">
      <c r="A91" s="116">
        <f t="shared" si="1"/>
        <v>79</v>
      </c>
      <c r="B91" s="358" t="s">
        <v>223</v>
      </c>
      <c r="C91" s="248"/>
      <c r="D91" s="352"/>
      <c r="E91" s="245"/>
      <c r="F91" s="245"/>
      <c r="G91" s="245"/>
      <c r="H91" s="245"/>
      <c r="I91" s="245"/>
      <c r="J91" s="248"/>
      <c r="K91" s="353"/>
      <c r="L91" s="245"/>
      <c r="M91" s="245"/>
      <c r="N91" s="245"/>
      <c r="O91" s="248"/>
      <c r="P91" s="354"/>
      <c r="Q91" s="245"/>
      <c r="R91" s="245"/>
      <c r="S91" s="245"/>
      <c r="T91" s="245"/>
      <c r="U91" s="245"/>
      <c r="V91" s="245"/>
      <c r="W91" s="245"/>
      <c r="X91" s="248"/>
      <c r="Y91" s="355"/>
      <c r="Z91" s="245"/>
      <c r="AA91" s="246"/>
      <c r="AB91" s="356"/>
      <c r="AC91" s="245"/>
      <c r="AD91" s="248"/>
      <c r="AE91" s="357"/>
      <c r="AF91" s="245"/>
      <c r="AG91" s="245"/>
      <c r="AH91" s="245"/>
      <c r="AI91" s="245"/>
      <c r="AJ91" s="245"/>
      <c r="AK91" s="245"/>
      <c r="AL91" s="245"/>
      <c r="AM91" s="248"/>
    </row>
    <row r="92" spans="1:39" ht="39.75" customHeight="1">
      <c r="A92" s="116">
        <f t="shared" si="1"/>
        <v>80</v>
      </c>
      <c r="B92" s="358" t="s">
        <v>223</v>
      </c>
      <c r="C92" s="248"/>
      <c r="D92" s="352"/>
      <c r="E92" s="245"/>
      <c r="F92" s="245"/>
      <c r="G92" s="245"/>
      <c r="H92" s="245"/>
      <c r="I92" s="245"/>
      <c r="J92" s="248"/>
      <c r="K92" s="353"/>
      <c r="L92" s="245"/>
      <c r="M92" s="245"/>
      <c r="N92" s="245"/>
      <c r="O92" s="248"/>
      <c r="P92" s="354"/>
      <c r="Q92" s="245"/>
      <c r="R92" s="245"/>
      <c r="S92" s="245"/>
      <c r="T92" s="245"/>
      <c r="U92" s="245"/>
      <c r="V92" s="245"/>
      <c r="W92" s="245"/>
      <c r="X92" s="248"/>
      <c r="Y92" s="355"/>
      <c r="Z92" s="245"/>
      <c r="AA92" s="246"/>
      <c r="AB92" s="356"/>
      <c r="AC92" s="245"/>
      <c r="AD92" s="248"/>
      <c r="AE92" s="357"/>
      <c r="AF92" s="245"/>
      <c r="AG92" s="245"/>
      <c r="AH92" s="245"/>
      <c r="AI92" s="245"/>
      <c r="AJ92" s="245"/>
      <c r="AK92" s="245"/>
      <c r="AL92" s="245"/>
      <c r="AM92" s="248"/>
    </row>
    <row r="93" spans="1:39" ht="39.75" customHeight="1">
      <c r="A93" s="116">
        <f t="shared" si="1"/>
        <v>81</v>
      </c>
      <c r="B93" s="358" t="s">
        <v>223</v>
      </c>
      <c r="C93" s="248"/>
      <c r="D93" s="352"/>
      <c r="E93" s="245"/>
      <c r="F93" s="245"/>
      <c r="G93" s="245"/>
      <c r="H93" s="245"/>
      <c r="I93" s="245"/>
      <c r="J93" s="248"/>
      <c r="K93" s="353"/>
      <c r="L93" s="245"/>
      <c r="M93" s="245"/>
      <c r="N93" s="245"/>
      <c r="O93" s="248"/>
      <c r="P93" s="354"/>
      <c r="Q93" s="245"/>
      <c r="R93" s="245"/>
      <c r="S93" s="245"/>
      <c r="T93" s="245"/>
      <c r="U93" s="245"/>
      <c r="V93" s="245"/>
      <c r="W93" s="245"/>
      <c r="X93" s="248"/>
      <c r="Y93" s="355"/>
      <c r="Z93" s="245"/>
      <c r="AA93" s="246"/>
      <c r="AB93" s="356"/>
      <c r="AC93" s="245"/>
      <c r="AD93" s="248"/>
      <c r="AE93" s="357"/>
      <c r="AF93" s="245"/>
      <c r="AG93" s="245"/>
      <c r="AH93" s="245"/>
      <c r="AI93" s="245"/>
      <c r="AJ93" s="245"/>
      <c r="AK93" s="245"/>
      <c r="AL93" s="245"/>
      <c r="AM93" s="248"/>
    </row>
    <row r="94" spans="1:39" ht="39.75" customHeight="1">
      <c r="A94" s="116">
        <f t="shared" si="1"/>
        <v>82</v>
      </c>
      <c r="B94" s="358" t="s">
        <v>223</v>
      </c>
      <c r="C94" s="248"/>
      <c r="D94" s="352"/>
      <c r="E94" s="245"/>
      <c r="F94" s="245"/>
      <c r="G94" s="245"/>
      <c r="H94" s="245"/>
      <c r="I94" s="245"/>
      <c r="J94" s="248"/>
      <c r="K94" s="353"/>
      <c r="L94" s="245"/>
      <c r="M94" s="245"/>
      <c r="N94" s="245"/>
      <c r="O94" s="248"/>
      <c r="P94" s="354"/>
      <c r="Q94" s="245"/>
      <c r="R94" s="245"/>
      <c r="S94" s="245"/>
      <c r="T94" s="245"/>
      <c r="U94" s="245"/>
      <c r="V94" s="245"/>
      <c r="W94" s="245"/>
      <c r="X94" s="248"/>
      <c r="Y94" s="355"/>
      <c r="Z94" s="245"/>
      <c r="AA94" s="246"/>
      <c r="AB94" s="356"/>
      <c r="AC94" s="245"/>
      <c r="AD94" s="248"/>
      <c r="AE94" s="357"/>
      <c r="AF94" s="245"/>
      <c r="AG94" s="245"/>
      <c r="AH94" s="245"/>
      <c r="AI94" s="245"/>
      <c r="AJ94" s="245"/>
      <c r="AK94" s="245"/>
      <c r="AL94" s="245"/>
      <c r="AM94" s="248"/>
    </row>
    <row r="95" spans="1:39" ht="39.75" customHeight="1">
      <c r="A95" s="116">
        <f t="shared" si="1"/>
        <v>83</v>
      </c>
      <c r="B95" s="358" t="s">
        <v>223</v>
      </c>
      <c r="C95" s="248"/>
      <c r="D95" s="352"/>
      <c r="E95" s="245"/>
      <c r="F95" s="245"/>
      <c r="G95" s="245"/>
      <c r="H95" s="245"/>
      <c r="I95" s="245"/>
      <c r="J95" s="248"/>
      <c r="K95" s="353"/>
      <c r="L95" s="245"/>
      <c r="M95" s="245"/>
      <c r="N95" s="245"/>
      <c r="O95" s="248"/>
      <c r="P95" s="354"/>
      <c r="Q95" s="245"/>
      <c r="R95" s="245"/>
      <c r="S95" s="245"/>
      <c r="T95" s="245"/>
      <c r="U95" s="245"/>
      <c r="V95" s="245"/>
      <c r="W95" s="245"/>
      <c r="X95" s="248"/>
      <c r="Y95" s="355"/>
      <c r="Z95" s="245"/>
      <c r="AA95" s="246"/>
      <c r="AB95" s="356"/>
      <c r="AC95" s="245"/>
      <c r="AD95" s="248"/>
      <c r="AE95" s="357"/>
      <c r="AF95" s="245"/>
      <c r="AG95" s="245"/>
      <c r="AH95" s="245"/>
      <c r="AI95" s="245"/>
      <c r="AJ95" s="245"/>
      <c r="AK95" s="245"/>
      <c r="AL95" s="245"/>
      <c r="AM95" s="248"/>
    </row>
    <row r="96" spans="1:39" ht="39.75" customHeight="1">
      <c r="A96" s="116">
        <f t="shared" si="1"/>
        <v>84</v>
      </c>
      <c r="B96" s="358" t="s">
        <v>223</v>
      </c>
      <c r="C96" s="248"/>
      <c r="D96" s="352"/>
      <c r="E96" s="245"/>
      <c r="F96" s="245"/>
      <c r="G96" s="245"/>
      <c r="H96" s="245"/>
      <c r="I96" s="245"/>
      <c r="J96" s="248"/>
      <c r="K96" s="353"/>
      <c r="L96" s="245"/>
      <c r="M96" s="245"/>
      <c r="N96" s="245"/>
      <c r="O96" s="248"/>
      <c r="P96" s="354"/>
      <c r="Q96" s="245"/>
      <c r="R96" s="245"/>
      <c r="S96" s="245"/>
      <c r="T96" s="245"/>
      <c r="U96" s="245"/>
      <c r="V96" s="245"/>
      <c r="W96" s="245"/>
      <c r="X96" s="248"/>
      <c r="Y96" s="355"/>
      <c r="Z96" s="245"/>
      <c r="AA96" s="246"/>
      <c r="AB96" s="356"/>
      <c r="AC96" s="245"/>
      <c r="AD96" s="248"/>
      <c r="AE96" s="357"/>
      <c r="AF96" s="245"/>
      <c r="AG96" s="245"/>
      <c r="AH96" s="245"/>
      <c r="AI96" s="245"/>
      <c r="AJ96" s="245"/>
      <c r="AK96" s="245"/>
      <c r="AL96" s="245"/>
      <c r="AM96" s="248"/>
    </row>
    <row r="97" spans="1:39" ht="39.75" customHeight="1">
      <c r="A97" s="116">
        <f t="shared" si="1"/>
        <v>85</v>
      </c>
      <c r="B97" s="358" t="s">
        <v>223</v>
      </c>
      <c r="C97" s="248"/>
      <c r="D97" s="352"/>
      <c r="E97" s="245"/>
      <c r="F97" s="245"/>
      <c r="G97" s="245"/>
      <c r="H97" s="245"/>
      <c r="I97" s="245"/>
      <c r="J97" s="248"/>
      <c r="K97" s="353"/>
      <c r="L97" s="245"/>
      <c r="M97" s="245"/>
      <c r="N97" s="245"/>
      <c r="O97" s="248"/>
      <c r="P97" s="354"/>
      <c r="Q97" s="245"/>
      <c r="R97" s="245"/>
      <c r="S97" s="245"/>
      <c r="T97" s="245"/>
      <c r="U97" s="245"/>
      <c r="V97" s="245"/>
      <c r="W97" s="245"/>
      <c r="X97" s="248"/>
      <c r="Y97" s="355"/>
      <c r="Z97" s="245"/>
      <c r="AA97" s="246"/>
      <c r="AB97" s="356"/>
      <c r="AC97" s="245"/>
      <c r="AD97" s="248"/>
      <c r="AE97" s="357"/>
      <c r="AF97" s="245"/>
      <c r="AG97" s="245"/>
      <c r="AH97" s="245"/>
      <c r="AI97" s="245"/>
      <c r="AJ97" s="245"/>
      <c r="AK97" s="245"/>
      <c r="AL97" s="245"/>
      <c r="AM97" s="248"/>
    </row>
    <row r="98" spans="1:39" ht="39.75" customHeight="1">
      <c r="A98" s="116">
        <f t="shared" si="1"/>
        <v>86</v>
      </c>
      <c r="B98" s="358" t="s">
        <v>223</v>
      </c>
      <c r="C98" s="248"/>
      <c r="D98" s="352"/>
      <c r="E98" s="245"/>
      <c r="F98" s="245"/>
      <c r="G98" s="245"/>
      <c r="H98" s="245"/>
      <c r="I98" s="245"/>
      <c r="J98" s="248"/>
      <c r="K98" s="353"/>
      <c r="L98" s="245"/>
      <c r="M98" s="245"/>
      <c r="N98" s="245"/>
      <c r="O98" s="248"/>
      <c r="P98" s="354"/>
      <c r="Q98" s="245"/>
      <c r="R98" s="245"/>
      <c r="S98" s="245"/>
      <c r="T98" s="245"/>
      <c r="U98" s="245"/>
      <c r="V98" s="245"/>
      <c r="W98" s="245"/>
      <c r="X98" s="248"/>
      <c r="Y98" s="355"/>
      <c r="Z98" s="245"/>
      <c r="AA98" s="246"/>
      <c r="AB98" s="356"/>
      <c r="AC98" s="245"/>
      <c r="AD98" s="248"/>
      <c r="AE98" s="357"/>
      <c r="AF98" s="245"/>
      <c r="AG98" s="245"/>
      <c r="AH98" s="245"/>
      <c r="AI98" s="245"/>
      <c r="AJ98" s="245"/>
      <c r="AK98" s="245"/>
      <c r="AL98" s="245"/>
      <c r="AM98" s="248"/>
    </row>
    <row r="99" spans="1:39" ht="39.75" customHeight="1">
      <c r="A99" s="116">
        <f t="shared" si="1"/>
        <v>87</v>
      </c>
      <c r="B99" s="358" t="s">
        <v>223</v>
      </c>
      <c r="C99" s="248"/>
      <c r="D99" s="352"/>
      <c r="E99" s="245"/>
      <c r="F99" s="245"/>
      <c r="G99" s="245"/>
      <c r="H99" s="245"/>
      <c r="I99" s="245"/>
      <c r="J99" s="248"/>
      <c r="K99" s="353"/>
      <c r="L99" s="245"/>
      <c r="M99" s="245"/>
      <c r="N99" s="245"/>
      <c r="O99" s="248"/>
      <c r="P99" s="354"/>
      <c r="Q99" s="245"/>
      <c r="R99" s="245"/>
      <c r="S99" s="245"/>
      <c r="T99" s="245"/>
      <c r="U99" s="245"/>
      <c r="V99" s="245"/>
      <c r="W99" s="245"/>
      <c r="X99" s="248"/>
      <c r="Y99" s="355"/>
      <c r="Z99" s="245"/>
      <c r="AA99" s="246"/>
      <c r="AB99" s="356"/>
      <c r="AC99" s="245"/>
      <c r="AD99" s="248"/>
      <c r="AE99" s="357"/>
      <c r="AF99" s="245"/>
      <c r="AG99" s="245"/>
      <c r="AH99" s="245"/>
      <c r="AI99" s="245"/>
      <c r="AJ99" s="245"/>
      <c r="AK99" s="245"/>
      <c r="AL99" s="245"/>
      <c r="AM99" s="248"/>
    </row>
    <row r="100" spans="1:39" ht="39.75" customHeight="1">
      <c r="A100" s="116">
        <f t="shared" si="1"/>
        <v>88</v>
      </c>
      <c r="B100" s="358" t="s">
        <v>223</v>
      </c>
      <c r="C100" s="248"/>
      <c r="D100" s="352"/>
      <c r="E100" s="245"/>
      <c r="F100" s="245"/>
      <c r="G100" s="245"/>
      <c r="H100" s="245"/>
      <c r="I100" s="245"/>
      <c r="J100" s="248"/>
      <c r="K100" s="353"/>
      <c r="L100" s="245"/>
      <c r="M100" s="245"/>
      <c r="N100" s="245"/>
      <c r="O100" s="248"/>
      <c r="P100" s="354"/>
      <c r="Q100" s="245"/>
      <c r="R100" s="245"/>
      <c r="S100" s="245"/>
      <c r="T100" s="245"/>
      <c r="U100" s="245"/>
      <c r="V100" s="245"/>
      <c r="W100" s="245"/>
      <c r="X100" s="248"/>
      <c r="Y100" s="355"/>
      <c r="Z100" s="245"/>
      <c r="AA100" s="246"/>
      <c r="AB100" s="356"/>
      <c r="AC100" s="245"/>
      <c r="AD100" s="248"/>
      <c r="AE100" s="357"/>
      <c r="AF100" s="245"/>
      <c r="AG100" s="245"/>
      <c r="AH100" s="245"/>
      <c r="AI100" s="245"/>
      <c r="AJ100" s="245"/>
      <c r="AK100" s="245"/>
      <c r="AL100" s="245"/>
      <c r="AM100" s="248"/>
    </row>
    <row r="101" spans="1:39" ht="39.75" customHeight="1">
      <c r="A101" s="116">
        <f t="shared" si="1"/>
        <v>89</v>
      </c>
      <c r="B101" s="358" t="s">
        <v>223</v>
      </c>
      <c r="C101" s="248"/>
      <c r="D101" s="352"/>
      <c r="E101" s="245"/>
      <c r="F101" s="245"/>
      <c r="G101" s="245"/>
      <c r="H101" s="245"/>
      <c r="I101" s="245"/>
      <c r="J101" s="248"/>
      <c r="K101" s="353"/>
      <c r="L101" s="245"/>
      <c r="M101" s="245"/>
      <c r="N101" s="245"/>
      <c r="O101" s="248"/>
      <c r="P101" s="354"/>
      <c r="Q101" s="245"/>
      <c r="R101" s="245"/>
      <c r="S101" s="245"/>
      <c r="T101" s="245"/>
      <c r="U101" s="245"/>
      <c r="V101" s="245"/>
      <c r="W101" s="245"/>
      <c r="X101" s="248"/>
      <c r="Y101" s="355"/>
      <c r="Z101" s="245"/>
      <c r="AA101" s="246"/>
      <c r="AB101" s="356"/>
      <c r="AC101" s="245"/>
      <c r="AD101" s="248"/>
      <c r="AE101" s="357"/>
      <c r="AF101" s="245"/>
      <c r="AG101" s="245"/>
      <c r="AH101" s="245"/>
      <c r="AI101" s="245"/>
      <c r="AJ101" s="245"/>
      <c r="AK101" s="245"/>
      <c r="AL101" s="245"/>
      <c r="AM101" s="248"/>
    </row>
    <row r="102" spans="1:39" ht="39.75" customHeight="1">
      <c r="A102" s="116">
        <f t="shared" si="1"/>
        <v>90</v>
      </c>
      <c r="B102" s="358" t="s">
        <v>223</v>
      </c>
      <c r="C102" s="248"/>
      <c r="D102" s="352"/>
      <c r="E102" s="245"/>
      <c r="F102" s="245"/>
      <c r="G102" s="245"/>
      <c r="H102" s="245"/>
      <c r="I102" s="245"/>
      <c r="J102" s="248"/>
      <c r="K102" s="353"/>
      <c r="L102" s="245"/>
      <c r="M102" s="245"/>
      <c r="N102" s="245"/>
      <c r="O102" s="248"/>
      <c r="P102" s="354"/>
      <c r="Q102" s="245"/>
      <c r="R102" s="245"/>
      <c r="S102" s="245"/>
      <c r="T102" s="245"/>
      <c r="U102" s="245"/>
      <c r="V102" s="245"/>
      <c r="W102" s="245"/>
      <c r="X102" s="248"/>
      <c r="Y102" s="355"/>
      <c r="Z102" s="245"/>
      <c r="AA102" s="246"/>
      <c r="AB102" s="356"/>
      <c r="AC102" s="245"/>
      <c r="AD102" s="248"/>
      <c r="AE102" s="357"/>
      <c r="AF102" s="245"/>
      <c r="AG102" s="245"/>
      <c r="AH102" s="245"/>
      <c r="AI102" s="245"/>
      <c r="AJ102" s="245"/>
      <c r="AK102" s="245"/>
      <c r="AL102" s="245"/>
      <c r="AM102" s="248"/>
    </row>
    <row r="103" spans="1:39" ht="39.75" customHeight="1">
      <c r="A103" s="116">
        <f t="shared" si="1"/>
        <v>91</v>
      </c>
      <c r="B103" s="358" t="s">
        <v>223</v>
      </c>
      <c r="C103" s="248"/>
      <c r="D103" s="352"/>
      <c r="E103" s="245"/>
      <c r="F103" s="245"/>
      <c r="G103" s="245"/>
      <c r="H103" s="245"/>
      <c r="I103" s="245"/>
      <c r="J103" s="248"/>
      <c r="K103" s="353"/>
      <c r="L103" s="245"/>
      <c r="M103" s="245"/>
      <c r="N103" s="245"/>
      <c r="O103" s="248"/>
      <c r="P103" s="354"/>
      <c r="Q103" s="245"/>
      <c r="R103" s="245"/>
      <c r="S103" s="245"/>
      <c r="T103" s="245"/>
      <c r="U103" s="245"/>
      <c r="V103" s="245"/>
      <c r="W103" s="245"/>
      <c r="X103" s="248"/>
      <c r="Y103" s="355"/>
      <c r="Z103" s="245"/>
      <c r="AA103" s="246"/>
      <c r="AB103" s="356"/>
      <c r="AC103" s="245"/>
      <c r="AD103" s="248"/>
      <c r="AE103" s="357"/>
      <c r="AF103" s="245"/>
      <c r="AG103" s="245"/>
      <c r="AH103" s="245"/>
      <c r="AI103" s="245"/>
      <c r="AJ103" s="245"/>
      <c r="AK103" s="245"/>
      <c r="AL103" s="245"/>
      <c r="AM103" s="248"/>
    </row>
    <row r="104" spans="1:39" ht="39.75" customHeight="1">
      <c r="A104" s="116">
        <f t="shared" si="1"/>
        <v>92</v>
      </c>
      <c r="B104" s="358" t="s">
        <v>223</v>
      </c>
      <c r="C104" s="248"/>
      <c r="D104" s="352"/>
      <c r="E104" s="245"/>
      <c r="F104" s="245"/>
      <c r="G104" s="245"/>
      <c r="H104" s="245"/>
      <c r="I104" s="245"/>
      <c r="J104" s="248"/>
      <c r="K104" s="353"/>
      <c r="L104" s="245"/>
      <c r="M104" s="245"/>
      <c r="N104" s="245"/>
      <c r="O104" s="248"/>
      <c r="P104" s="354"/>
      <c r="Q104" s="245"/>
      <c r="R104" s="245"/>
      <c r="S104" s="245"/>
      <c r="T104" s="245"/>
      <c r="U104" s="245"/>
      <c r="V104" s="245"/>
      <c r="W104" s="245"/>
      <c r="X104" s="248"/>
      <c r="Y104" s="355"/>
      <c r="Z104" s="245"/>
      <c r="AA104" s="246"/>
      <c r="AB104" s="356"/>
      <c r="AC104" s="245"/>
      <c r="AD104" s="248"/>
      <c r="AE104" s="357"/>
      <c r="AF104" s="245"/>
      <c r="AG104" s="245"/>
      <c r="AH104" s="245"/>
      <c r="AI104" s="245"/>
      <c r="AJ104" s="245"/>
      <c r="AK104" s="245"/>
      <c r="AL104" s="245"/>
      <c r="AM104" s="248"/>
    </row>
    <row r="105" spans="1:39" ht="39.75" customHeight="1">
      <c r="A105" s="116">
        <f t="shared" si="1"/>
        <v>93</v>
      </c>
      <c r="B105" s="358" t="s">
        <v>223</v>
      </c>
      <c r="C105" s="248"/>
      <c r="D105" s="352"/>
      <c r="E105" s="245"/>
      <c r="F105" s="245"/>
      <c r="G105" s="245"/>
      <c r="H105" s="245"/>
      <c r="I105" s="245"/>
      <c r="J105" s="248"/>
      <c r="K105" s="353"/>
      <c r="L105" s="245"/>
      <c r="M105" s="245"/>
      <c r="N105" s="245"/>
      <c r="O105" s="248"/>
      <c r="P105" s="354"/>
      <c r="Q105" s="245"/>
      <c r="R105" s="245"/>
      <c r="S105" s="245"/>
      <c r="T105" s="245"/>
      <c r="U105" s="245"/>
      <c r="V105" s="245"/>
      <c r="W105" s="245"/>
      <c r="X105" s="248"/>
      <c r="Y105" s="355"/>
      <c r="Z105" s="245"/>
      <c r="AA105" s="246"/>
      <c r="AB105" s="356"/>
      <c r="AC105" s="245"/>
      <c r="AD105" s="248"/>
      <c r="AE105" s="357"/>
      <c r="AF105" s="245"/>
      <c r="AG105" s="245"/>
      <c r="AH105" s="245"/>
      <c r="AI105" s="245"/>
      <c r="AJ105" s="245"/>
      <c r="AK105" s="245"/>
      <c r="AL105" s="245"/>
      <c r="AM105" s="248"/>
    </row>
    <row r="106" spans="1:39" ht="39.75" customHeight="1">
      <c r="A106" s="116">
        <f t="shared" si="1"/>
        <v>94</v>
      </c>
      <c r="B106" s="358" t="s">
        <v>223</v>
      </c>
      <c r="C106" s="248"/>
      <c r="D106" s="352"/>
      <c r="E106" s="245"/>
      <c r="F106" s="245"/>
      <c r="G106" s="245"/>
      <c r="H106" s="245"/>
      <c r="I106" s="245"/>
      <c r="J106" s="248"/>
      <c r="K106" s="353"/>
      <c r="L106" s="245"/>
      <c r="M106" s="245"/>
      <c r="N106" s="245"/>
      <c r="O106" s="248"/>
      <c r="P106" s="354"/>
      <c r="Q106" s="245"/>
      <c r="R106" s="245"/>
      <c r="S106" s="245"/>
      <c r="T106" s="245"/>
      <c r="U106" s="245"/>
      <c r="V106" s="245"/>
      <c r="W106" s="245"/>
      <c r="X106" s="248"/>
      <c r="Y106" s="355"/>
      <c r="Z106" s="245"/>
      <c r="AA106" s="246"/>
      <c r="AB106" s="356"/>
      <c r="AC106" s="245"/>
      <c r="AD106" s="248"/>
      <c r="AE106" s="357"/>
      <c r="AF106" s="245"/>
      <c r="AG106" s="245"/>
      <c r="AH106" s="245"/>
      <c r="AI106" s="245"/>
      <c r="AJ106" s="245"/>
      <c r="AK106" s="245"/>
      <c r="AL106" s="245"/>
      <c r="AM106" s="248"/>
    </row>
    <row r="107" spans="1:39" ht="39.75" customHeight="1">
      <c r="A107" s="116">
        <f t="shared" si="1"/>
        <v>95</v>
      </c>
      <c r="B107" s="358" t="s">
        <v>223</v>
      </c>
      <c r="C107" s="248"/>
      <c r="D107" s="352"/>
      <c r="E107" s="245"/>
      <c r="F107" s="245"/>
      <c r="G107" s="245"/>
      <c r="H107" s="245"/>
      <c r="I107" s="245"/>
      <c r="J107" s="248"/>
      <c r="K107" s="353"/>
      <c r="L107" s="245"/>
      <c r="M107" s="245"/>
      <c r="N107" s="245"/>
      <c r="O107" s="248"/>
      <c r="P107" s="354"/>
      <c r="Q107" s="245"/>
      <c r="R107" s="245"/>
      <c r="S107" s="245"/>
      <c r="T107" s="245"/>
      <c r="U107" s="245"/>
      <c r="V107" s="245"/>
      <c r="W107" s="245"/>
      <c r="X107" s="248"/>
      <c r="Y107" s="355"/>
      <c r="Z107" s="245"/>
      <c r="AA107" s="246"/>
      <c r="AB107" s="356"/>
      <c r="AC107" s="245"/>
      <c r="AD107" s="248"/>
      <c r="AE107" s="357"/>
      <c r="AF107" s="245"/>
      <c r="AG107" s="245"/>
      <c r="AH107" s="245"/>
      <c r="AI107" s="245"/>
      <c r="AJ107" s="245"/>
      <c r="AK107" s="245"/>
      <c r="AL107" s="245"/>
      <c r="AM107" s="248"/>
    </row>
    <row r="108" spans="1:39" ht="39.75" customHeight="1">
      <c r="A108" s="116">
        <f t="shared" si="1"/>
        <v>96</v>
      </c>
      <c r="B108" s="358" t="s">
        <v>223</v>
      </c>
      <c r="C108" s="248"/>
      <c r="D108" s="352"/>
      <c r="E108" s="245"/>
      <c r="F108" s="245"/>
      <c r="G108" s="245"/>
      <c r="H108" s="245"/>
      <c r="I108" s="245"/>
      <c r="J108" s="248"/>
      <c r="K108" s="353"/>
      <c r="L108" s="245"/>
      <c r="M108" s="245"/>
      <c r="N108" s="245"/>
      <c r="O108" s="248"/>
      <c r="P108" s="354"/>
      <c r="Q108" s="245"/>
      <c r="R108" s="245"/>
      <c r="S108" s="245"/>
      <c r="T108" s="245"/>
      <c r="U108" s="245"/>
      <c r="V108" s="245"/>
      <c r="W108" s="245"/>
      <c r="X108" s="248"/>
      <c r="Y108" s="355"/>
      <c r="Z108" s="245"/>
      <c r="AA108" s="246"/>
      <c r="AB108" s="356"/>
      <c r="AC108" s="245"/>
      <c r="AD108" s="248"/>
      <c r="AE108" s="357"/>
      <c r="AF108" s="245"/>
      <c r="AG108" s="245"/>
      <c r="AH108" s="245"/>
      <c r="AI108" s="245"/>
      <c r="AJ108" s="245"/>
      <c r="AK108" s="245"/>
      <c r="AL108" s="245"/>
      <c r="AM108" s="248"/>
    </row>
    <row r="109" spans="1:39" ht="39.75" customHeight="1">
      <c r="A109" s="116">
        <f t="shared" si="1"/>
        <v>97</v>
      </c>
      <c r="B109" s="358" t="s">
        <v>223</v>
      </c>
      <c r="C109" s="248"/>
      <c r="D109" s="352"/>
      <c r="E109" s="245"/>
      <c r="F109" s="245"/>
      <c r="G109" s="245"/>
      <c r="H109" s="245"/>
      <c r="I109" s="245"/>
      <c r="J109" s="248"/>
      <c r="K109" s="353"/>
      <c r="L109" s="245"/>
      <c r="M109" s="245"/>
      <c r="N109" s="245"/>
      <c r="O109" s="248"/>
      <c r="P109" s="354"/>
      <c r="Q109" s="245"/>
      <c r="R109" s="245"/>
      <c r="S109" s="245"/>
      <c r="T109" s="245"/>
      <c r="U109" s="245"/>
      <c r="V109" s="245"/>
      <c r="W109" s="245"/>
      <c r="X109" s="248"/>
      <c r="Y109" s="355"/>
      <c r="Z109" s="245"/>
      <c r="AA109" s="246"/>
      <c r="AB109" s="356"/>
      <c r="AC109" s="245"/>
      <c r="AD109" s="248"/>
      <c r="AE109" s="357"/>
      <c r="AF109" s="245"/>
      <c r="AG109" s="245"/>
      <c r="AH109" s="245"/>
      <c r="AI109" s="245"/>
      <c r="AJ109" s="245"/>
      <c r="AK109" s="245"/>
      <c r="AL109" s="245"/>
      <c r="AM109" s="248"/>
    </row>
    <row r="110" spans="1:39" ht="39.75" customHeight="1">
      <c r="A110" s="116">
        <f t="shared" si="1"/>
        <v>98</v>
      </c>
      <c r="B110" s="358" t="s">
        <v>223</v>
      </c>
      <c r="C110" s="248"/>
      <c r="D110" s="352"/>
      <c r="E110" s="245"/>
      <c r="F110" s="245"/>
      <c r="G110" s="245"/>
      <c r="H110" s="245"/>
      <c r="I110" s="245"/>
      <c r="J110" s="248"/>
      <c r="K110" s="353"/>
      <c r="L110" s="245"/>
      <c r="M110" s="245"/>
      <c r="N110" s="245"/>
      <c r="O110" s="248"/>
      <c r="P110" s="354"/>
      <c r="Q110" s="245"/>
      <c r="R110" s="245"/>
      <c r="S110" s="245"/>
      <c r="T110" s="245"/>
      <c r="U110" s="245"/>
      <c r="V110" s="245"/>
      <c r="W110" s="245"/>
      <c r="X110" s="248"/>
      <c r="Y110" s="355"/>
      <c r="Z110" s="245"/>
      <c r="AA110" s="246"/>
      <c r="AB110" s="356"/>
      <c r="AC110" s="245"/>
      <c r="AD110" s="248"/>
      <c r="AE110" s="357"/>
      <c r="AF110" s="245"/>
      <c r="AG110" s="245"/>
      <c r="AH110" s="245"/>
      <c r="AI110" s="245"/>
      <c r="AJ110" s="245"/>
      <c r="AK110" s="245"/>
      <c r="AL110" s="245"/>
      <c r="AM110" s="248"/>
    </row>
    <row r="111" spans="1:39" ht="39.75" customHeight="1">
      <c r="A111" s="116">
        <f t="shared" si="1"/>
        <v>99</v>
      </c>
      <c r="B111" s="358" t="s">
        <v>223</v>
      </c>
      <c r="C111" s="248"/>
      <c r="D111" s="352"/>
      <c r="E111" s="245"/>
      <c r="F111" s="245"/>
      <c r="G111" s="245"/>
      <c r="H111" s="245"/>
      <c r="I111" s="245"/>
      <c r="J111" s="248"/>
      <c r="K111" s="353"/>
      <c r="L111" s="245"/>
      <c r="M111" s="245"/>
      <c r="N111" s="245"/>
      <c r="O111" s="248"/>
      <c r="P111" s="354"/>
      <c r="Q111" s="245"/>
      <c r="R111" s="245"/>
      <c r="S111" s="245"/>
      <c r="T111" s="245"/>
      <c r="U111" s="245"/>
      <c r="V111" s="245"/>
      <c r="W111" s="245"/>
      <c r="X111" s="248"/>
      <c r="Y111" s="355"/>
      <c r="Z111" s="245"/>
      <c r="AA111" s="246"/>
      <c r="AB111" s="356"/>
      <c r="AC111" s="245"/>
      <c r="AD111" s="248"/>
      <c r="AE111" s="357"/>
      <c r="AF111" s="245"/>
      <c r="AG111" s="245"/>
      <c r="AH111" s="245"/>
      <c r="AI111" s="245"/>
      <c r="AJ111" s="245"/>
      <c r="AK111" s="245"/>
      <c r="AL111" s="245"/>
      <c r="AM111" s="248"/>
    </row>
    <row r="112" spans="1:39" ht="39.75" customHeight="1">
      <c r="A112" s="116">
        <f t="shared" si="1"/>
        <v>100</v>
      </c>
      <c r="B112" s="358" t="s">
        <v>223</v>
      </c>
      <c r="C112" s="248"/>
      <c r="D112" s="352"/>
      <c r="E112" s="245"/>
      <c r="F112" s="245"/>
      <c r="G112" s="245"/>
      <c r="H112" s="245"/>
      <c r="I112" s="245"/>
      <c r="J112" s="248"/>
      <c r="K112" s="353"/>
      <c r="L112" s="245"/>
      <c r="M112" s="245"/>
      <c r="N112" s="245"/>
      <c r="O112" s="248"/>
      <c r="P112" s="354"/>
      <c r="Q112" s="245"/>
      <c r="R112" s="245"/>
      <c r="S112" s="245"/>
      <c r="T112" s="245"/>
      <c r="U112" s="245"/>
      <c r="V112" s="245"/>
      <c r="W112" s="245"/>
      <c r="X112" s="248"/>
      <c r="Y112" s="355"/>
      <c r="Z112" s="245"/>
      <c r="AA112" s="246"/>
      <c r="AB112" s="356"/>
      <c r="AC112" s="245"/>
      <c r="AD112" s="248"/>
      <c r="AE112" s="357"/>
      <c r="AF112" s="245"/>
      <c r="AG112" s="245"/>
      <c r="AH112" s="245"/>
      <c r="AI112" s="245"/>
      <c r="AJ112" s="245"/>
      <c r="AK112" s="245"/>
      <c r="AL112" s="245"/>
      <c r="AM112" s="248"/>
    </row>
    <row r="113" spans="1:39" ht="39.75" customHeight="1">
      <c r="A113" s="116">
        <f t="shared" si="1"/>
        <v>101</v>
      </c>
      <c r="B113" s="358" t="s">
        <v>223</v>
      </c>
      <c r="C113" s="248"/>
      <c r="D113" s="352"/>
      <c r="E113" s="245"/>
      <c r="F113" s="245"/>
      <c r="G113" s="245"/>
      <c r="H113" s="245"/>
      <c r="I113" s="245"/>
      <c r="J113" s="248"/>
      <c r="K113" s="353"/>
      <c r="L113" s="245"/>
      <c r="M113" s="245"/>
      <c r="N113" s="245"/>
      <c r="O113" s="248"/>
      <c r="P113" s="354"/>
      <c r="Q113" s="245"/>
      <c r="R113" s="245"/>
      <c r="S113" s="245"/>
      <c r="T113" s="245"/>
      <c r="U113" s="245"/>
      <c r="V113" s="245"/>
      <c r="W113" s="245"/>
      <c r="X113" s="248"/>
      <c r="Y113" s="355"/>
      <c r="Z113" s="245"/>
      <c r="AA113" s="246"/>
      <c r="AB113" s="356"/>
      <c r="AC113" s="245"/>
      <c r="AD113" s="248"/>
      <c r="AE113" s="357"/>
      <c r="AF113" s="245"/>
      <c r="AG113" s="245"/>
      <c r="AH113" s="245"/>
      <c r="AI113" s="245"/>
      <c r="AJ113" s="245"/>
      <c r="AK113" s="245"/>
      <c r="AL113" s="245"/>
      <c r="AM113" s="248"/>
    </row>
    <row r="114" spans="1:39" ht="39.75" customHeight="1">
      <c r="A114" s="116">
        <f t="shared" si="1"/>
        <v>102</v>
      </c>
      <c r="B114" s="358" t="s">
        <v>223</v>
      </c>
      <c r="C114" s="248"/>
      <c r="D114" s="352"/>
      <c r="E114" s="245"/>
      <c r="F114" s="245"/>
      <c r="G114" s="245"/>
      <c r="H114" s="245"/>
      <c r="I114" s="245"/>
      <c r="J114" s="248"/>
      <c r="K114" s="353"/>
      <c r="L114" s="245"/>
      <c r="M114" s="245"/>
      <c r="N114" s="245"/>
      <c r="O114" s="248"/>
      <c r="P114" s="354"/>
      <c r="Q114" s="245"/>
      <c r="R114" s="245"/>
      <c r="S114" s="245"/>
      <c r="T114" s="245"/>
      <c r="U114" s="245"/>
      <c r="V114" s="245"/>
      <c r="W114" s="245"/>
      <c r="X114" s="248"/>
      <c r="Y114" s="355"/>
      <c r="Z114" s="245"/>
      <c r="AA114" s="246"/>
      <c r="AB114" s="356"/>
      <c r="AC114" s="245"/>
      <c r="AD114" s="248"/>
      <c r="AE114" s="357"/>
      <c r="AF114" s="245"/>
      <c r="AG114" s="245"/>
      <c r="AH114" s="245"/>
      <c r="AI114" s="245"/>
      <c r="AJ114" s="245"/>
      <c r="AK114" s="245"/>
      <c r="AL114" s="245"/>
      <c r="AM114" s="248"/>
    </row>
    <row r="115" spans="1:39" ht="39.75" customHeight="1">
      <c r="A115" s="116">
        <f t="shared" si="1"/>
        <v>103</v>
      </c>
      <c r="B115" s="358" t="s">
        <v>223</v>
      </c>
      <c r="C115" s="248"/>
      <c r="D115" s="352"/>
      <c r="E115" s="245"/>
      <c r="F115" s="245"/>
      <c r="G115" s="245"/>
      <c r="H115" s="245"/>
      <c r="I115" s="245"/>
      <c r="J115" s="248"/>
      <c r="K115" s="353"/>
      <c r="L115" s="245"/>
      <c r="M115" s="245"/>
      <c r="N115" s="245"/>
      <c r="O115" s="248"/>
      <c r="P115" s="354"/>
      <c r="Q115" s="245"/>
      <c r="R115" s="245"/>
      <c r="S115" s="245"/>
      <c r="T115" s="245"/>
      <c r="U115" s="245"/>
      <c r="V115" s="245"/>
      <c r="W115" s="245"/>
      <c r="X115" s="248"/>
      <c r="Y115" s="355"/>
      <c r="Z115" s="245"/>
      <c r="AA115" s="246"/>
      <c r="AB115" s="356"/>
      <c r="AC115" s="245"/>
      <c r="AD115" s="248"/>
      <c r="AE115" s="357"/>
      <c r="AF115" s="245"/>
      <c r="AG115" s="245"/>
      <c r="AH115" s="245"/>
      <c r="AI115" s="245"/>
      <c r="AJ115" s="245"/>
      <c r="AK115" s="245"/>
      <c r="AL115" s="245"/>
      <c r="AM115" s="248"/>
    </row>
    <row r="116" spans="1:39" ht="39.75" customHeight="1">
      <c r="A116" s="116">
        <f t="shared" si="1"/>
        <v>104</v>
      </c>
      <c r="B116" s="358" t="s">
        <v>223</v>
      </c>
      <c r="C116" s="248"/>
      <c r="D116" s="352"/>
      <c r="E116" s="245"/>
      <c r="F116" s="245"/>
      <c r="G116" s="245"/>
      <c r="H116" s="245"/>
      <c r="I116" s="245"/>
      <c r="J116" s="248"/>
      <c r="K116" s="353"/>
      <c r="L116" s="245"/>
      <c r="M116" s="245"/>
      <c r="N116" s="245"/>
      <c r="O116" s="248"/>
      <c r="P116" s="354"/>
      <c r="Q116" s="245"/>
      <c r="R116" s="245"/>
      <c r="S116" s="245"/>
      <c r="T116" s="245"/>
      <c r="U116" s="245"/>
      <c r="V116" s="245"/>
      <c r="W116" s="245"/>
      <c r="X116" s="248"/>
      <c r="Y116" s="355"/>
      <c r="Z116" s="245"/>
      <c r="AA116" s="246"/>
      <c r="AB116" s="356"/>
      <c r="AC116" s="245"/>
      <c r="AD116" s="248"/>
      <c r="AE116" s="357"/>
      <c r="AF116" s="245"/>
      <c r="AG116" s="245"/>
      <c r="AH116" s="245"/>
      <c r="AI116" s="245"/>
      <c r="AJ116" s="245"/>
      <c r="AK116" s="245"/>
      <c r="AL116" s="245"/>
      <c r="AM116" s="248"/>
    </row>
    <row r="117" spans="1:39" ht="39.75" customHeight="1">
      <c r="A117" s="116">
        <f t="shared" si="1"/>
        <v>105</v>
      </c>
      <c r="B117" s="358" t="s">
        <v>223</v>
      </c>
      <c r="C117" s="248"/>
      <c r="D117" s="352"/>
      <c r="E117" s="245"/>
      <c r="F117" s="245"/>
      <c r="G117" s="245"/>
      <c r="H117" s="245"/>
      <c r="I117" s="245"/>
      <c r="J117" s="248"/>
      <c r="K117" s="353"/>
      <c r="L117" s="245"/>
      <c r="M117" s="245"/>
      <c r="N117" s="245"/>
      <c r="O117" s="248"/>
      <c r="P117" s="354"/>
      <c r="Q117" s="245"/>
      <c r="R117" s="245"/>
      <c r="S117" s="245"/>
      <c r="T117" s="245"/>
      <c r="U117" s="245"/>
      <c r="V117" s="245"/>
      <c r="W117" s="245"/>
      <c r="X117" s="248"/>
      <c r="Y117" s="355"/>
      <c r="Z117" s="245"/>
      <c r="AA117" s="246"/>
      <c r="AB117" s="356"/>
      <c r="AC117" s="245"/>
      <c r="AD117" s="248"/>
      <c r="AE117" s="357"/>
      <c r="AF117" s="245"/>
      <c r="AG117" s="245"/>
      <c r="AH117" s="245"/>
      <c r="AI117" s="245"/>
      <c r="AJ117" s="245"/>
      <c r="AK117" s="245"/>
      <c r="AL117" s="245"/>
      <c r="AM117" s="248"/>
    </row>
    <row r="118" spans="1:39" ht="39.75" customHeight="1">
      <c r="A118" s="116">
        <f t="shared" si="1"/>
        <v>106</v>
      </c>
      <c r="B118" s="358" t="s">
        <v>223</v>
      </c>
      <c r="C118" s="248"/>
      <c r="D118" s="352"/>
      <c r="E118" s="245"/>
      <c r="F118" s="245"/>
      <c r="G118" s="245"/>
      <c r="H118" s="245"/>
      <c r="I118" s="245"/>
      <c r="J118" s="248"/>
      <c r="K118" s="353"/>
      <c r="L118" s="245"/>
      <c r="M118" s="245"/>
      <c r="N118" s="245"/>
      <c r="O118" s="248"/>
      <c r="P118" s="354"/>
      <c r="Q118" s="245"/>
      <c r="R118" s="245"/>
      <c r="S118" s="245"/>
      <c r="T118" s="245"/>
      <c r="U118" s="245"/>
      <c r="V118" s="245"/>
      <c r="W118" s="245"/>
      <c r="X118" s="248"/>
      <c r="Y118" s="355"/>
      <c r="Z118" s="245"/>
      <c r="AA118" s="246"/>
      <c r="AB118" s="356"/>
      <c r="AC118" s="245"/>
      <c r="AD118" s="248"/>
      <c r="AE118" s="357"/>
      <c r="AF118" s="245"/>
      <c r="AG118" s="245"/>
      <c r="AH118" s="245"/>
      <c r="AI118" s="245"/>
      <c r="AJ118" s="245"/>
      <c r="AK118" s="245"/>
      <c r="AL118" s="245"/>
      <c r="AM118" s="248"/>
    </row>
    <row r="119" spans="1:39" ht="39.75" customHeight="1">
      <c r="A119" s="116">
        <f t="shared" si="1"/>
        <v>107</v>
      </c>
      <c r="B119" s="358" t="s">
        <v>223</v>
      </c>
      <c r="C119" s="248"/>
      <c r="D119" s="352"/>
      <c r="E119" s="245"/>
      <c r="F119" s="245"/>
      <c r="G119" s="245"/>
      <c r="H119" s="245"/>
      <c r="I119" s="245"/>
      <c r="J119" s="248"/>
      <c r="K119" s="353"/>
      <c r="L119" s="245"/>
      <c r="M119" s="245"/>
      <c r="N119" s="245"/>
      <c r="O119" s="248"/>
      <c r="P119" s="354"/>
      <c r="Q119" s="245"/>
      <c r="R119" s="245"/>
      <c r="S119" s="245"/>
      <c r="T119" s="245"/>
      <c r="U119" s="245"/>
      <c r="V119" s="245"/>
      <c r="W119" s="245"/>
      <c r="X119" s="248"/>
      <c r="Y119" s="355"/>
      <c r="Z119" s="245"/>
      <c r="AA119" s="246"/>
      <c r="AB119" s="356"/>
      <c r="AC119" s="245"/>
      <c r="AD119" s="248"/>
      <c r="AE119" s="357"/>
      <c r="AF119" s="245"/>
      <c r="AG119" s="245"/>
      <c r="AH119" s="245"/>
      <c r="AI119" s="245"/>
      <c r="AJ119" s="245"/>
      <c r="AK119" s="245"/>
      <c r="AL119" s="245"/>
      <c r="AM119" s="248"/>
    </row>
    <row r="120" spans="1:39" ht="39.75" customHeight="1">
      <c r="A120" s="116">
        <f t="shared" si="1"/>
        <v>108</v>
      </c>
      <c r="B120" s="358" t="s">
        <v>223</v>
      </c>
      <c r="C120" s="248"/>
      <c r="D120" s="352"/>
      <c r="E120" s="245"/>
      <c r="F120" s="245"/>
      <c r="G120" s="245"/>
      <c r="H120" s="245"/>
      <c r="I120" s="245"/>
      <c r="J120" s="248"/>
      <c r="K120" s="353"/>
      <c r="L120" s="245"/>
      <c r="M120" s="245"/>
      <c r="N120" s="245"/>
      <c r="O120" s="248"/>
      <c r="P120" s="354"/>
      <c r="Q120" s="245"/>
      <c r="R120" s="245"/>
      <c r="S120" s="245"/>
      <c r="T120" s="245"/>
      <c r="U120" s="245"/>
      <c r="V120" s="245"/>
      <c r="W120" s="245"/>
      <c r="X120" s="248"/>
      <c r="Y120" s="355"/>
      <c r="Z120" s="245"/>
      <c r="AA120" s="246"/>
      <c r="AB120" s="356"/>
      <c r="AC120" s="245"/>
      <c r="AD120" s="248"/>
      <c r="AE120" s="357"/>
      <c r="AF120" s="245"/>
      <c r="AG120" s="245"/>
      <c r="AH120" s="245"/>
      <c r="AI120" s="245"/>
      <c r="AJ120" s="245"/>
      <c r="AK120" s="245"/>
      <c r="AL120" s="245"/>
      <c r="AM120" s="248"/>
    </row>
    <row r="121" spans="1:39" ht="39.75" customHeight="1">
      <c r="A121" s="116">
        <f t="shared" si="1"/>
        <v>109</v>
      </c>
      <c r="B121" s="358" t="s">
        <v>223</v>
      </c>
      <c r="C121" s="248"/>
      <c r="D121" s="352"/>
      <c r="E121" s="245"/>
      <c r="F121" s="245"/>
      <c r="G121" s="245"/>
      <c r="H121" s="245"/>
      <c r="I121" s="245"/>
      <c r="J121" s="248"/>
      <c r="K121" s="353"/>
      <c r="L121" s="245"/>
      <c r="M121" s="245"/>
      <c r="N121" s="245"/>
      <c r="O121" s="248"/>
      <c r="P121" s="354"/>
      <c r="Q121" s="245"/>
      <c r="R121" s="245"/>
      <c r="S121" s="245"/>
      <c r="T121" s="245"/>
      <c r="U121" s="245"/>
      <c r="V121" s="245"/>
      <c r="W121" s="245"/>
      <c r="X121" s="248"/>
      <c r="Y121" s="355"/>
      <c r="Z121" s="245"/>
      <c r="AA121" s="246"/>
      <c r="AB121" s="356"/>
      <c r="AC121" s="245"/>
      <c r="AD121" s="248"/>
      <c r="AE121" s="357"/>
      <c r="AF121" s="245"/>
      <c r="AG121" s="245"/>
      <c r="AH121" s="245"/>
      <c r="AI121" s="245"/>
      <c r="AJ121" s="245"/>
      <c r="AK121" s="245"/>
      <c r="AL121" s="245"/>
      <c r="AM121" s="248"/>
    </row>
    <row r="122" spans="1:39" ht="39.75" customHeight="1">
      <c r="A122" s="116">
        <f t="shared" si="1"/>
        <v>110</v>
      </c>
      <c r="B122" s="358" t="s">
        <v>223</v>
      </c>
      <c r="C122" s="248"/>
      <c r="D122" s="352"/>
      <c r="E122" s="245"/>
      <c r="F122" s="245"/>
      <c r="G122" s="245"/>
      <c r="H122" s="245"/>
      <c r="I122" s="245"/>
      <c r="J122" s="248"/>
      <c r="K122" s="353"/>
      <c r="L122" s="245"/>
      <c r="M122" s="245"/>
      <c r="N122" s="245"/>
      <c r="O122" s="248"/>
      <c r="P122" s="354"/>
      <c r="Q122" s="245"/>
      <c r="R122" s="245"/>
      <c r="S122" s="245"/>
      <c r="T122" s="245"/>
      <c r="U122" s="245"/>
      <c r="V122" s="245"/>
      <c r="W122" s="245"/>
      <c r="X122" s="248"/>
      <c r="Y122" s="355"/>
      <c r="Z122" s="245"/>
      <c r="AA122" s="246"/>
      <c r="AB122" s="356"/>
      <c r="AC122" s="245"/>
      <c r="AD122" s="248"/>
      <c r="AE122" s="357"/>
      <c r="AF122" s="245"/>
      <c r="AG122" s="245"/>
      <c r="AH122" s="245"/>
      <c r="AI122" s="245"/>
      <c r="AJ122" s="245"/>
      <c r="AK122" s="245"/>
      <c r="AL122" s="245"/>
      <c r="AM122" s="248"/>
    </row>
    <row r="123" spans="1:39" ht="39.75" customHeight="1">
      <c r="A123" s="116">
        <f t="shared" si="1"/>
        <v>111</v>
      </c>
      <c r="B123" s="358" t="s">
        <v>223</v>
      </c>
      <c r="C123" s="248"/>
      <c r="D123" s="352"/>
      <c r="E123" s="245"/>
      <c r="F123" s="245"/>
      <c r="G123" s="245"/>
      <c r="H123" s="245"/>
      <c r="I123" s="245"/>
      <c r="J123" s="248"/>
      <c r="K123" s="353"/>
      <c r="L123" s="245"/>
      <c r="M123" s="245"/>
      <c r="N123" s="245"/>
      <c r="O123" s="248"/>
      <c r="P123" s="354"/>
      <c r="Q123" s="245"/>
      <c r="R123" s="245"/>
      <c r="S123" s="245"/>
      <c r="T123" s="245"/>
      <c r="U123" s="245"/>
      <c r="V123" s="245"/>
      <c r="W123" s="245"/>
      <c r="X123" s="248"/>
      <c r="Y123" s="355"/>
      <c r="Z123" s="245"/>
      <c r="AA123" s="246"/>
      <c r="AB123" s="356"/>
      <c r="AC123" s="245"/>
      <c r="AD123" s="248"/>
      <c r="AE123" s="357"/>
      <c r="AF123" s="245"/>
      <c r="AG123" s="245"/>
      <c r="AH123" s="245"/>
      <c r="AI123" s="245"/>
      <c r="AJ123" s="245"/>
      <c r="AK123" s="245"/>
      <c r="AL123" s="245"/>
      <c r="AM123" s="248"/>
    </row>
    <row r="124" spans="1:39" ht="39.75" customHeight="1">
      <c r="A124" s="116">
        <f t="shared" si="1"/>
        <v>112</v>
      </c>
      <c r="B124" s="358" t="s">
        <v>223</v>
      </c>
      <c r="C124" s="248"/>
      <c r="D124" s="352"/>
      <c r="E124" s="245"/>
      <c r="F124" s="245"/>
      <c r="G124" s="245"/>
      <c r="H124" s="245"/>
      <c r="I124" s="245"/>
      <c r="J124" s="248"/>
      <c r="K124" s="353"/>
      <c r="L124" s="245"/>
      <c r="M124" s="245"/>
      <c r="N124" s="245"/>
      <c r="O124" s="248"/>
      <c r="P124" s="354"/>
      <c r="Q124" s="245"/>
      <c r="R124" s="245"/>
      <c r="S124" s="245"/>
      <c r="T124" s="245"/>
      <c r="U124" s="245"/>
      <c r="V124" s="245"/>
      <c r="W124" s="245"/>
      <c r="X124" s="248"/>
      <c r="Y124" s="355"/>
      <c r="Z124" s="245"/>
      <c r="AA124" s="246"/>
      <c r="AB124" s="356"/>
      <c r="AC124" s="245"/>
      <c r="AD124" s="248"/>
      <c r="AE124" s="357"/>
      <c r="AF124" s="245"/>
      <c r="AG124" s="245"/>
      <c r="AH124" s="245"/>
      <c r="AI124" s="245"/>
      <c r="AJ124" s="245"/>
      <c r="AK124" s="245"/>
      <c r="AL124" s="245"/>
      <c r="AM124" s="248"/>
    </row>
    <row r="125" spans="1:39" ht="39.75" customHeight="1">
      <c r="A125" s="116">
        <f t="shared" si="1"/>
        <v>113</v>
      </c>
      <c r="B125" s="358" t="s">
        <v>223</v>
      </c>
      <c r="C125" s="248"/>
      <c r="D125" s="352"/>
      <c r="E125" s="245"/>
      <c r="F125" s="245"/>
      <c r="G125" s="245"/>
      <c r="H125" s="245"/>
      <c r="I125" s="245"/>
      <c r="J125" s="248"/>
      <c r="K125" s="353"/>
      <c r="L125" s="245"/>
      <c r="M125" s="245"/>
      <c r="N125" s="245"/>
      <c r="O125" s="248"/>
      <c r="P125" s="354"/>
      <c r="Q125" s="245"/>
      <c r="R125" s="245"/>
      <c r="S125" s="245"/>
      <c r="T125" s="245"/>
      <c r="U125" s="245"/>
      <c r="V125" s="245"/>
      <c r="W125" s="245"/>
      <c r="X125" s="248"/>
      <c r="Y125" s="355"/>
      <c r="Z125" s="245"/>
      <c r="AA125" s="246"/>
      <c r="AB125" s="356"/>
      <c r="AC125" s="245"/>
      <c r="AD125" s="248"/>
      <c r="AE125" s="357"/>
      <c r="AF125" s="245"/>
      <c r="AG125" s="245"/>
      <c r="AH125" s="245"/>
      <c r="AI125" s="245"/>
      <c r="AJ125" s="245"/>
      <c r="AK125" s="245"/>
      <c r="AL125" s="245"/>
      <c r="AM125" s="248"/>
    </row>
    <row r="126" spans="1:39" ht="39.75" customHeight="1">
      <c r="A126" s="116">
        <f t="shared" si="1"/>
        <v>114</v>
      </c>
      <c r="B126" s="358" t="s">
        <v>223</v>
      </c>
      <c r="C126" s="248"/>
      <c r="D126" s="352"/>
      <c r="E126" s="245"/>
      <c r="F126" s="245"/>
      <c r="G126" s="245"/>
      <c r="H126" s="245"/>
      <c r="I126" s="245"/>
      <c r="J126" s="248"/>
      <c r="K126" s="353"/>
      <c r="L126" s="245"/>
      <c r="M126" s="245"/>
      <c r="N126" s="245"/>
      <c r="O126" s="248"/>
      <c r="P126" s="354"/>
      <c r="Q126" s="245"/>
      <c r="R126" s="245"/>
      <c r="S126" s="245"/>
      <c r="T126" s="245"/>
      <c r="U126" s="245"/>
      <c r="V126" s="245"/>
      <c r="W126" s="245"/>
      <c r="X126" s="248"/>
      <c r="Y126" s="355"/>
      <c r="Z126" s="245"/>
      <c r="AA126" s="246"/>
      <c r="AB126" s="356"/>
      <c r="AC126" s="245"/>
      <c r="AD126" s="248"/>
      <c r="AE126" s="357"/>
      <c r="AF126" s="245"/>
      <c r="AG126" s="245"/>
      <c r="AH126" s="245"/>
      <c r="AI126" s="245"/>
      <c r="AJ126" s="245"/>
      <c r="AK126" s="245"/>
      <c r="AL126" s="245"/>
      <c r="AM126" s="248"/>
    </row>
    <row r="127" spans="1:39" ht="39.75" customHeight="1">
      <c r="A127" s="116">
        <f t="shared" si="1"/>
        <v>115</v>
      </c>
      <c r="B127" s="358" t="s">
        <v>223</v>
      </c>
      <c r="C127" s="248"/>
      <c r="D127" s="352"/>
      <c r="E127" s="245"/>
      <c r="F127" s="245"/>
      <c r="G127" s="245"/>
      <c r="H127" s="245"/>
      <c r="I127" s="245"/>
      <c r="J127" s="248"/>
      <c r="K127" s="353"/>
      <c r="L127" s="245"/>
      <c r="M127" s="245"/>
      <c r="N127" s="245"/>
      <c r="O127" s="248"/>
      <c r="P127" s="354"/>
      <c r="Q127" s="245"/>
      <c r="R127" s="245"/>
      <c r="S127" s="245"/>
      <c r="T127" s="245"/>
      <c r="U127" s="245"/>
      <c r="V127" s="245"/>
      <c r="W127" s="245"/>
      <c r="X127" s="248"/>
      <c r="Y127" s="355"/>
      <c r="Z127" s="245"/>
      <c r="AA127" s="246"/>
      <c r="AB127" s="356"/>
      <c r="AC127" s="245"/>
      <c r="AD127" s="248"/>
      <c r="AE127" s="357"/>
      <c r="AF127" s="245"/>
      <c r="AG127" s="245"/>
      <c r="AH127" s="245"/>
      <c r="AI127" s="245"/>
      <c r="AJ127" s="245"/>
      <c r="AK127" s="245"/>
      <c r="AL127" s="245"/>
      <c r="AM127" s="248"/>
    </row>
    <row r="128" spans="1:39" ht="39.75" customHeight="1">
      <c r="A128" s="116">
        <f t="shared" si="1"/>
        <v>116</v>
      </c>
      <c r="B128" s="358" t="s">
        <v>223</v>
      </c>
      <c r="C128" s="248"/>
      <c r="D128" s="352"/>
      <c r="E128" s="245"/>
      <c r="F128" s="245"/>
      <c r="G128" s="245"/>
      <c r="H128" s="245"/>
      <c r="I128" s="245"/>
      <c r="J128" s="248"/>
      <c r="K128" s="353"/>
      <c r="L128" s="245"/>
      <c r="M128" s="245"/>
      <c r="N128" s="245"/>
      <c r="O128" s="248"/>
      <c r="P128" s="354"/>
      <c r="Q128" s="245"/>
      <c r="R128" s="245"/>
      <c r="S128" s="245"/>
      <c r="T128" s="245"/>
      <c r="U128" s="245"/>
      <c r="V128" s="245"/>
      <c r="W128" s="245"/>
      <c r="X128" s="248"/>
      <c r="Y128" s="355"/>
      <c r="Z128" s="245"/>
      <c r="AA128" s="246"/>
      <c r="AB128" s="356"/>
      <c r="AC128" s="245"/>
      <c r="AD128" s="248"/>
      <c r="AE128" s="357"/>
      <c r="AF128" s="245"/>
      <c r="AG128" s="245"/>
      <c r="AH128" s="245"/>
      <c r="AI128" s="245"/>
      <c r="AJ128" s="245"/>
      <c r="AK128" s="245"/>
      <c r="AL128" s="245"/>
      <c r="AM128" s="248"/>
    </row>
    <row r="129" spans="1:39" ht="39.75" customHeight="1">
      <c r="A129" s="116">
        <f t="shared" si="1"/>
        <v>117</v>
      </c>
      <c r="B129" s="358" t="s">
        <v>223</v>
      </c>
      <c r="C129" s="248"/>
      <c r="D129" s="352"/>
      <c r="E129" s="245"/>
      <c r="F129" s="245"/>
      <c r="G129" s="245"/>
      <c r="H129" s="245"/>
      <c r="I129" s="245"/>
      <c r="J129" s="248"/>
      <c r="K129" s="353"/>
      <c r="L129" s="245"/>
      <c r="M129" s="245"/>
      <c r="N129" s="245"/>
      <c r="O129" s="248"/>
      <c r="P129" s="354"/>
      <c r="Q129" s="245"/>
      <c r="R129" s="245"/>
      <c r="S129" s="245"/>
      <c r="T129" s="245"/>
      <c r="U129" s="245"/>
      <c r="V129" s="245"/>
      <c r="W129" s="245"/>
      <c r="X129" s="248"/>
      <c r="Y129" s="355"/>
      <c r="Z129" s="245"/>
      <c r="AA129" s="246"/>
      <c r="AB129" s="356"/>
      <c r="AC129" s="245"/>
      <c r="AD129" s="248"/>
      <c r="AE129" s="357"/>
      <c r="AF129" s="245"/>
      <c r="AG129" s="245"/>
      <c r="AH129" s="245"/>
      <c r="AI129" s="245"/>
      <c r="AJ129" s="245"/>
      <c r="AK129" s="245"/>
      <c r="AL129" s="245"/>
      <c r="AM129" s="248"/>
    </row>
    <row r="130" spans="1:39" ht="39.75" customHeight="1">
      <c r="A130" s="116">
        <f t="shared" si="1"/>
        <v>118</v>
      </c>
      <c r="B130" s="358" t="s">
        <v>223</v>
      </c>
      <c r="C130" s="248"/>
      <c r="D130" s="352"/>
      <c r="E130" s="245"/>
      <c r="F130" s="245"/>
      <c r="G130" s="245"/>
      <c r="H130" s="245"/>
      <c r="I130" s="245"/>
      <c r="J130" s="248"/>
      <c r="K130" s="353"/>
      <c r="L130" s="245"/>
      <c r="M130" s="245"/>
      <c r="N130" s="245"/>
      <c r="O130" s="248"/>
      <c r="P130" s="354"/>
      <c r="Q130" s="245"/>
      <c r="R130" s="245"/>
      <c r="S130" s="245"/>
      <c r="T130" s="245"/>
      <c r="U130" s="245"/>
      <c r="V130" s="245"/>
      <c r="W130" s="245"/>
      <c r="X130" s="248"/>
      <c r="Y130" s="355"/>
      <c r="Z130" s="245"/>
      <c r="AA130" s="246"/>
      <c r="AB130" s="356"/>
      <c r="AC130" s="245"/>
      <c r="AD130" s="248"/>
      <c r="AE130" s="357"/>
      <c r="AF130" s="245"/>
      <c r="AG130" s="245"/>
      <c r="AH130" s="245"/>
      <c r="AI130" s="245"/>
      <c r="AJ130" s="245"/>
      <c r="AK130" s="245"/>
      <c r="AL130" s="245"/>
      <c r="AM130" s="248"/>
    </row>
    <row r="131" spans="1:39" ht="39.75" customHeight="1">
      <c r="A131" s="116">
        <f t="shared" si="1"/>
        <v>119</v>
      </c>
      <c r="B131" s="358" t="s">
        <v>223</v>
      </c>
      <c r="C131" s="248"/>
      <c r="D131" s="352"/>
      <c r="E131" s="245"/>
      <c r="F131" s="245"/>
      <c r="G131" s="245"/>
      <c r="H131" s="245"/>
      <c r="I131" s="245"/>
      <c r="J131" s="248"/>
      <c r="K131" s="353"/>
      <c r="L131" s="245"/>
      <c r="M131" s="245"/>
      <c r="N131" s="245"/>
      <c r="O131" s="248"/>
      <c r="P131" s="354"/>
      <c r="Q131" s="245"/>
      <c r="R131" s="245"/>
      <c r="S131" s="245"/>
      <c r="T131" s="245"/>
      <c r="U131" s="245"/>
      <c r="V131" s="245"/>
      <c r="W131" s="245"/>
      <c r="X131" s="248"/>
      <c r="Y131" s="355"/>
      <c r="Z131" s="245"/>
      <c r="AA131" s="246"/>
      <c r="AB131" s="356"/>
      <c r="AC131" s="245"/>
      <c r="AD131" s="248"/>
      <c r="AE131" s="357"/>
      <c r="AF131" s="245"/>
      <c r="AG131" s="245"/>
      <c r="AH131" s="245"/>
      <c r="AI131" s="245"/>
      <c r="AJ131" s="245"/>
      <c r="AK131" s="245"/>
      <c r="AL131" s="245"/>
      <c r="AM131" s="248"/>
    </row>
    <row r="132" spans="1:39" ht="39.75" customHeight="1">
      <c r="A132" s="116">
        <f t="shared" si="1"/>
        <v>120</v>
      </c>
      <c r="B132" s="358" t="s">
        <v>223</v>
      </c>
      <c r="C132" s="248"/>
      <c r="D132" s="352"/>
      <c r="E132" s="245"/>
      <c r="F132" s="245"/>
      <c r="G132" s="245"/>
      <c r="H132" s="245"/>
      <c r="I132" s="245"/>
      <c r="J132" s="248"/>
      <c r="K132" s="353"/>
      <c r="L132" s="245"/>
      <c r="M132" s="245"/>
      <c r="N132" s="245"/>
      <c r="O132" s="248"/>
      <c r="P132" s="354"/>
      <c r="Q132" s="245"/>
      <c r="R132" s="245"/>
      <c r="S132" s="245"/>
      <c r="T132" s="245"/>
      <c r="U132" s="245"/>
      <c r="V132" s="245"/>
      <c r="W132" s="245"/>
      <c r="X132" s="248"/>
      <c r="Y132" s="355"/>
      <c r="Z132" s="245"/>
      <c r="AA132" s="246"/>
      <c r="AB132" s="356"/>
      <c r="AC132" s="245"/>
      <c r="AD132" s="248"/>
      <c r="AE132" s="357"/>
      <c r="AF132" s="245"/>
      <c r="AG132" s="245"/>
      <c r="AH132" s="245"/>
      <c r="AI132" s="245"/>
      <c r="AJ132" s="245"/>
      <c r="AK132" s="245"/>
      <c r="AL132" s="245"/>
      <c r="AM132" s="248"/>
    </row>
    <row r="133" spans="1:39" ht="39.75" customHeight="1">
      <c r="A133" s="116">
        <f t="shared" si="1"/>
        <v>121</v>
      </c>
      <c r="B133" s="358" t="s">
        <v>223</v>
      </c>
      <c r="C133" s="248"/>
      <c r="D133" s="352"/>
      <c r="E133" s="245"/>
      <c r="F133" s="245"/>
      <c r="G133" s="245"/>
      <c r="H133" s="245"/>
      <c r="I133" s="245"/>
      <c r="J133" s="248"/>
      <c r="K133" s="353"/>
      <c r="L133" s="245"/>
      <c r="M133" s="245"/>
      <c r="N133" s="245"/>
      <c r="O133" s="248"/>
      <c r="P133" s="354"/>
      <c r="Q133" s="245"/>
      <c r="R133" s="245"/>
      <c r="S133" s="245"/>
      <c r="T133" s="245"/>
      <c r="U133" s="245"/>
      <c r="V133" s="245"/>
      <c r="W133" s="245"/>
      <c r="X133" s="248"/>
      <c r="Y133" s="355"/>
      <c r="Z133" s="245"/>
      <c r="AA133" s="246"/>
      <c r="AB133" s="356"/>
      <c r="AC133" s="245"/>
      <c r="AD133" s="248"/>
      <c r="AE133" s="357"/>
      <c r="AF133" s="245"/>
      <c r="AG133" s="245"/>
      <c r="AH133" s="245"/>
      <c r="AI133" s="245"/>
      <c r="AJ133" s="245"/>
      <c r="AK133" s="245"/>
      <c r="AL133" s="245"/>
      <c r="AM133" s="248"/>
    </row>
    <row r="134" spans="1:39" ht="39.75" customHeight="1">
      <c r="A134" s="116">
        <f t="shared" si="1"/>
        <v>122</v>
      </c>
      <c r="B134" s="358" t="s">
        <v>223</v>
      </c>
      <c r="C134" s="248"/>
      <c r="D134" s="352"/>
      <c r="E134" s="245"/>
      <c r="F134" s="245"/>
      <c r="G134" s="245"/>
      <c r="H134" s="245"/>
      <c r="I134" s="245"/>
      <c r="J134" s="248"/>
      <c r="K134" s="353"/>
      <c r="L134" s="245"/>
      <c r="M134" s="245"/>
      <c r="N134" s="245"/>
      <c r="O134" s="248"/>
      <c r="P134" s="354"/>
      <c r="Q134" s="245"/>
      <c r="R134" s="245"/>
      <c r="S134" s="245"/>
      <c r="T134" s="245"/>
      <c r="U134" s="245"/>
      <c r="V134" s="245"/>
      <c r="W134" s="245"/>
      <c r="X134" s="248"/>
      <c r="Y134" s="355"/>
      <c r="Z134" s="245"/>
      <c r="AA134" s="246"/>
      <c r="AB134" s="356"/>
      <c r="AC134" s="245"/>
      <c r="AD134" s="248"/>
      <c r="AE134" s="357"/>
      <c r="AF134" s="245"/>
      <c r="AG134" s="245"/>
      <c r="AH134" s="245"/>
      <c r="AI134" s="245"/>
      <c r="AJ134" s="245"/>
      <c r="AK134" s="245"/>
      <c r="AL134" s="245"/>
      <c r="AM134" s="248"/>
    </row>
    <row r="135" spans="1:39" ht="39.75" customHeight="1">
      <c r="A135" s="116">
        <f t="shared" si="1"/>
        <v>123</v>
      </c>
      <c r="B135" s="358" t="s">
        <v>223</v>
      </c>
      <c r="C135" s="248"/>
      <c r="D135" s="352"/>
      <c r="E135" s="245"/>
      <c r="F135" s="245"/>
      <c r="G135" s="245"/>
      <c r="H135" s="245"/>
      <c r="I135" s="245"/>
      <c r="J135" s="248"/>
      <c r="K135" s="353"/>
      <c r="L135" s="245"/>
      <c r="M135" s="245"/>
      <c r="N135" s="245"/>
      <c r="O135" s="248"/>
      <c r="P135" s="354"/>
      <c r="Q135" s="245"/>
      <c r="R135" s="245"/>
      <c r="S135" s="245"/>
      <c r="T135" s="245"/>
      <c r="U135" s="245"/>
      <c r="V135" s="245"/>
      <c r="W135" s="245"/>
      <c r="X135" s="248"/>
      <c r="Y135" s="355"/>
      <c r="Z135" s="245"/>
      <c r="AA135" s="246"/>
      <c r="AB135" s="356"/>
      <c r="AC135" s="245"/>
      <c r="AD135" s="248"/>
      <c r="AE135" s="357"/>
      <c r="AF135" s="245"/>
      <c r="AG135" s="245"/>
      <c r="AH135" s="245"/>
      <c r="AI135" s="245"/>
      <c r="AJ135" s="245"/>
      <c r="AK135" s="245"/>
      <c r="AL135" s="245"/>
      <c r="AM135" s="248"/>
    </row>
    <row r="136" spans="1:39" ht="39.75" customHeight="1">
      <c r="A136" s="116">
        <f t="shared" si="1"/>
        <v>124</v>
      </c>
      <c r="B136" s="358" t="s">
        <v>223</v>
      </c>
      <c r="C136" s="248"/>
      <c r="D136" s="352"/>
      <c r="E136" s="245"/>
      <c r="F136" s="245"/>
      <c r="G136" s="245"/>
      <c r="H136" s="245"/>
      <c r="I136" s="245"/>
      <c r="J136" s="248"/>
      <c r="K136" s="353"/>
      <c r="L136" s="245"/>
      <c r="M136" s="245"/>
      <c r="N136" s="245"/>
      <c r="O136" s="248"/>
      <c r="P136" s="354"/>
      <c r="Q136" s="245"/>
      <c r="R136" s="245"/>
      <c r="S136" s="245"/>
      <c r="T136" s="245"/>
      <c r="U136" s="245"/>
      <c r="V136" s="245"/>
      <c r="W136" s="245"/>
      <c r="X136" s="248"/>
      <c r="Y136" s="355"/>
      <c r="Z136" s="245"/>
      <c r="AA136" s="246"/>
      <c r="AB136" s="356"/>
      <c r="AC136" s="245"/>
      <c r="AD136" s="248"/>
      <c r="AE136" s="357"/>
      <c r="AF136" s="245"/>
      <c r="AG136" s="245"/>
      <c r="AH136" s="245"/>
      <c r="AI136" s="245"/>
      <c r="AJ136" s="245"/>
      <c r="AK136" s="245"/>
      <c r="AL136" s="245"/>
      <c r="AM136" s="248"/>
    </row>
    <row r="137" spans="1:39" ht="39.75" customHeight="1">
      <c r="A137" s="116">
        <f t="shared" si="1"/>
        <v>125</v>
      </c>
      <c r="B137" s="358" t="s">
        <v>223</v>
      </c>
      <c r="C137" s="248"/>
      <c r="D137" s="352"/>
      <c r="E137" s="245"/>
      <c r="F137" s="245"/>
      <c r="G137" s="245"/>
      <c r="H137" s="245"/>
      <c r="I137" s="245"/>
      <c r="J137" s="248"/>
      <c r="K137" s="353"/>
      <c r="L137" s="245"/>
      <c r="M137" s="245"/>
      <c r="N137" s="245"/>
      <c r="O137" s="248"/>
      <c r="P137" s="354"/>
      <c r="Q137" s="245"/>
      <c r="R137" s="245"/>
      <c r="S137" s="245"/>
      <c r="T137" s="245"/>
      <c r="U137" s="245"/>
      <c r="V137" s="245"/>
      <c r="W137" s="245"/>
      <c r="X137" s="248"/>
      <c r="Y137" s="355"/>
      <c r="Z137" s="245"/>
      <c r="AA137" s="246"/>
      <c r="AB137" s="356"/>
      <c r="AC137" s="245"/>
      <c r="AD137" s="248"/>
      <c r="AE137" s="357"/>
      <c r="AF137" s="245"/>
      <c r="AG137" s="245"/>
      <c r="AH137" s="245"/>
      <c r="AI137" s="245"/>
      <c r="AJ137" s="245"/>
      <c r="AK137" s="245"/>
      <c r="AL137" s="245"/>
      <c r="AM137" s="248"/>
    </row>
    <row r="138" spans="1:39" ht="39.75" customHeight="1">
      <c r="A138" s="116">
        <f t="shared" si="1"/>
        <v>126</v>
      </c>
      <c r="B138" s="358" t="s">
        <v>223</v>
      </c>
      <c r="C138" s="248"/>
      <c r="D138" s="352"/>
      <c r="E138" s="245"/>
      <c r="F138" s="245"/>
      <c r="G138" s="245"/>
      <c r="H138" s="245"/>
      <c r="I138" s="245"/>
      <c r="J138" s="248"/>
      <c r="K138" s="353"/>
      <c r="L138" s="245"/>
      <c r="M138" s="245"/>
      <c r="N138" s="245"/>
      <c r="O138" s="248"/>
      <c r="P138" s="354"/>
      <c r="Q138" s="245"/>
      <c r="R138" s="245"/>
      <c r="S138" s="245"/>
      <c r="T138" s="245"/>
      <c r="U138" s="245"/>
      <c r="V138" s="245"/>
      <c r="W138" s="245"/>
      <c r="X138" s="248"/>
      <c r="Y138" s="355"/>
      <c r="Z138" s="245"/>
      <c r="AA138" s="246"/>
      <c r="AB138" s="356"/>
      <c r="AC138" s="245"/>
      <c r="AD138" s="248"/>
      <c r="AE138" s="357"/>
      <c r="AF138" s="245"/>
      <c r="AG138" s="245"/>
      <c r="AH138" s="245"/>
      <c r="AI138" s="245"/>
      <c r="AJ138" s="245"/>
      <c r="AK138" s="245"/>
      <c r="AL138" s="245"/>
      <c r="AM138" s="248"/>
    </row>
    <row r="139" spans="1:39" ht="39.75" customHeight="1">
      <c r="A139" s="116">
        <f t="shared" si="1"/>
        <v>127</v>
      </c>
      <c r="B139" s="358" t="s">
        <v>223</v>
      </c>
      <c r="C139" s="248"/>
      <c r="D139" s="352"/>
      <c r="E139" s="245"/>
      <c r="F139" s="245"/>
      <c r="G139" s="245"/>
      <c r="H139" s="245"/>
      <c r="I139" s="245"/>
      <c r="J139" s="248"/>
      <c r="K139" s="353"/>
      <c r="L139" s="245"/>
      <c r="M139" s="245"/>
      <c r="N139" s="245"/>
      <c r="O139" s="248"/>
      <c r="P139" s="354"/>
      <c r="Q139" s="245"/>
      <c r="R139" s="245"/>
      <c r="S139" s="245"/>
      <c r="T139" s="245"/>
      <c r="U139" s="245"/>
      <c r="V139" s="245"/>
      <c r="W139" s="245"/>
      <c r="X139" s="248"/>
      <c r="Y139" s="355"/>
      <c r="Z139" s="245"/>
      <c r="AA139" s="246"/>
      <c r="AB139" s="356"/>
      <c r="AC139" s="245"/>
      <c r="AD139" s="248"/>
      <c r="AE139" s="357"/>
      <c r="AF139" s="245"/>
      <c r="AG139" s="245"/>
      <c r="AH139" s="245"/>
      <c r="AI139" s="245"/>
      <c r="AJ139" s="245"/>
      <c r="AK139" s="245"/>
      <c r="AL139" s="245"/>
      <c r="AM139" s="248"/>
    </row>
    <row r="140" spans="1:39" ht="39.75" customHeight="1">
      <c r="A140" s="116">
        <f t="shared" si="1"/>
        <v>128</v>
      </c>
      <c r="B140" s="358" t="s">
        <v>223</v>
      </c>
      <c r="C140" s="248"/>
      <c r="D140" s="352"/>
      <c r="E140" s="245"/>
      <c r="F140" s="245"/>
      <c r="G140" s="245"/>
      <c r="H140" s="245"/>
      <c r="I140" s="245"/>
      <c r="J140" s="248"/>
      <c r="K140" s="353"/>
      <c r="L140" s="245"/>
      <c r="M140" s="245"/>
      <c r="N140" s="245"/>
      <c r="O140" s="248"/>
      <c r="P140" s="354"/>
      <c r="Q140" s="245"/>
      <c r="R140" s="245"/>
      <c r="S140" s="245"/>
      <c r="T140" s="245"/>
      <c r="U140" s="245"/>
      <c r="V140" s="245"/>
      <c r="W140" s="245"/>
      <c r="X140" s="248"/>
      <c r="Y140" s="355"/>
      <c r="Z140" s="245"/>
      <c r="AA140" s="246"/>
      <c r="AB140" s="356"/>
      <c r="AC140" s="245"/>
      <c r="AD140" s="248"/>
      <c r="AE140" s="357"/>
      <c r="AF140" s="245"/>
      <c r="AG140" s="245"/>
      <c r="AH140" s="245"/>
      <c r="AI140" s="245"/>
      <c r="AJ140" s="245"/>
      <c r="AK140" s="245"/>
      <c r="AL140" s="245"/>
      <c r="AM140" s="248"/>
    </row>
    <row r="141" spans="1:39" ht="39.75" customHeight="1">
      <c r="A141" s="116">
        <f t="shared" si="1"/>
        <v>129</v>
      </c>
      <c r="B141" s="358" t="s">
        <v>223</v>
      </c>
      <c r="C141" s="248"/>
      <c r="D141" s="352"/>
      <c r="E141" s="245"/>
      <c r="F141" s="245"/>
      <c r="G141" s="245"/>
      <c r="H141" s="245"/>
      <c r="I141" s="245"/>
      <c r="J141" s="248"/>
      <c r="K141" s="353"/>
      <c r="L141" s="245"/>
      <c r="M141" s="245"/>
      <c r="N141" s="245"/>
      <c r="O141" s="248"/>
      <c r="P141" s="354"/>
      <c r="Q141" s="245"/>
      <c r="R141" s="245"/>
      <c r="S141" s="245"/>
      <c r="T141" s="245"/>
      <c r="U141" s="245"/>
      <c r="V141" s="245"/>
      <c r="W141" s="245"/>
      <c r="X141" s="248"/>
      <c r="Y141" s="355"/>
      <c r="Z141" s="245"/>
      <c r="AA141" s="246"/>
      <c r="AB141" s="356"/>
      <c r="AC141" s="245"/>
      <c r="AD141" s="248"/>
      <c r="AE141" s="357"/>
      <c r="AF141" s="245"/>
      <c r="AG141" s="245"/>
      <c r="AH141" s="245"/>
      <c r="AI141" s="245"/>
      <c r="AJ141" s="245"/>
      <c r="AK141" s="245"/>
      <c r="AL141" s="245"/>
      <c r="AM141" s="248"/>
    </row>
    <row r="142" spans="1:39" ht="39.75" customHeight="1">
      <c r="A142" s="116">
        <f t="shared" si="1"/>
        <v>130</v>
      </c>
      <c r="B142" s="358" t="s">
        <v>223</v>
      </c>
      <c r="C142" s="248"/>
      <c r="D142" s="352"/>
      <c r="E142" s="245"/>
      <c r="F142" s="245"/>
      <c r="G142" s="245"/>
      <c r="H142" s="245"/>
      <c r="I142" s="245"/>
      <c r="J142" s="248"/>
      <c r="K142" s="353"/>
      <c r="L142" s="245"/>
      <c r="M142" s="245"/>
      <c r="N142" s="245"/>
      <c r="O142" s="248"/>
      <c r="P142" s="354"/>
      <c r="Q142" s="245"/>
      <c r="R142" s="245"/>
      <c r="S142" s="245"/>
      <c r="T142" s="245"/>
      <c r="U142" s="245"/>
      <c r="V142" s="245"/>
      <c r="W142" s="245"/>
      <c r="X142" s="248"/>
      <c r="Y142" s="355"/>
      <c r="Z142" s="245"/>
      <c r="AA142" s="246"/>
      <c r="AB142" s="356"/>
      <c r="AC142" s="245"/>
      <c r="AD142" s="248"/>
      <c r="AE142" s="357"/>
      <c r="AF142" s="245"/>
      <c r="AG142" s="245"/>
      <c r="AH142" s="245"/>
      <c r="AI142" s="245"/>
      <c r="AJ142" s="245"/>
      <c r="AK142" s="245"/>
      <c r="AL142" s="245"/>
      <c r="AM142" s="248"/>
    </row>
    <row r="143" spans="1:39" ht="39.75" customHeight="1">
      <c r="A143" s="116">
        <f t="shared" si="1"/>
        <v>131</v>
      </c>
      <c r="B143" s="358" t="s">
        <v>223</v>
      </c>
      <c r="C143" s="248"/>
      <c r="D143" s="352"/>
      <c r="E143" s="245"/>
      <c r="F143" s="245"/>
      <c r="G143" s="245"/>
      <c r="H143" s="245"/>
      <c r="I143" s="245"/>
      <c r="J143" s="248"/>
      <c r="K143" s="353"/>
      <c r="L143" s="245"/>
      <c r="M143" s="245"/>
      <c r="N143" s="245"/>
      <c r="O143" s="248"/>
      <c r="P143" s="354"/>
      <c r="Q143" s="245"/>
      <c r="R143" s="245"/>
      <c r="S143" s="245"/>
      <c r="T143" s="245"/>
      <c r="U143" s="245"/>
      <c r="V143" s="245"/>
      <c r="W143" s="245"/>
      <c r="X143" s="248"/>
      <c r="Y143" s="355"/>
      <c r="Z143" s="245"/>
      <c r="AA143" s="246"/>
      <c r="AB143" s="356"/>
      <c r="AC143" s="245"/>
      <c r="AD143" s="248"/>
      <c r="AE143" s="357"/>
      <c r="AF143" s="245"/>
      <c r="AG143" s="245"/>
      <c r="AH143" s="245"/>
      <c r="AI143" s="245"/>
      <c r="AJ143" s="245"/>
      <c r="AK143" s="245"/>
      <c r="AL143" s="245"/>
      <c r="AM143" s="248"/>
    </row>
    <row r="144" spans="1:39" ht="39.75" customHeight="1">
      <c r="A144" s="116">
        <f t="shared" si="1"/>
        <v>132</v>
      </c>
      <c r="B144" s="358" t="s">
        <v>223</v>
      </c>
      <c r="C144" s="248"/>
      <c r="D144" s="352"/>
      <c r="E144" s="245"/>
      <c r="F144" s="245"/>
      <c r="G144" s="245"/>
      <c r="H144" s="245"/>
      <c r="I144" s="245"/>
      <c r="J144" s="248"/>
      <c r="K144" s="353"/>
      <c r="L144" s="245"/>
      <c r="M144" s="245"/>
      <c r="N144" s="245"/>
      <c r="O144" s="248"/>
      <c r="P144" s="354"/>
      <c r="Q144" s="245"/>
      <c r="R144" s="245"/>
      <c r="S144" s="245"/>
      <c r="T144" s="245"/>
      <c r="U144" s="245"/>
      <c r="V144" s="245"/>
      <c r="W144" s="245"/>
      <c r="X144" s="248"/>
      <c r="Y144" s="355"/>
      <c r="Z144" s="245"/>
      <c r="AA144" s="246"/>
      <c r="AB144" s="356"/>
      <c r="AC144" s="245"/>
      <c r="AD144" s="248"/>
      <c r="AE144" s="357"/>
      <c r="AF144" s="245"/>
      <c r="AG144" s="245"/>
      <c r="AH144" s="245"/>
      <c r="AI144" s="245"/>
      <c r="AJ144" s="245"/>
      <c r="AK144" s="245"/>
      <c r="AL144" s="245"/>
      <c r="AM144" s="248"/>
    </row>
    <row r="145" spans="1:39" ht="39.75" customHeight="1">
      <c r="A145" s="116">
        <f t="shared" si="1"/>
        <v>133</v>
      </c>
      <c r="B145" s="358" t="s">
        <v>223</v>
      </c>
      <c r="C145" s="248"/>
      <c r="D145" s="352"/>
      <c r="E145" s="245"/>
      <c r="F145" s="245"/>
      <c r="G145" s="245"/>
      <c r="H145" s="245"/>
      <c r="I145" s="245"/>
      <c r="J145" s="248"/>
      <c r="K145" s="353"/>
      <c r="L145" s="245"/>
      <c r="M145" s="245"/>
      <c r="N145" s="245"/>
      <c r="O145" s="248"/>
      <c r="P145" s="354"/>
      <c r="Q145" s="245"/>
      <c r="R145" s="245"/>
      <c r="S145" s="245"/>
      <c r="T145" s="245"/>
      <c r="U145" s="245"/>
      <c r="V145" s="245"/>
      <c r="W145" s="245"/>
      <c r="X145" s="248"/>
      <c r="Y145" s="355"/>
      <c r="Z145" s="245"/>
      <c r="AA145" s="246"/>
      <c r="AB145" s="356"/>
      <c r="AC145" s="245"/>
      <c r="AD145" s="248"/>
      <c r="AE145" s="357"/>
      <c r="AF145" s="245"/>
      <c r="AG145" s="245"/>
      <c r="AH145" s="245"/>
      <c r="AI145" s="245"/>
      <c r="AJ145" s="245"/>
      <c r="AK145" s="245"/>
      <c r="AL145" s="245"/>
      <c r="AM145" s="248"/>
    </row>
    <row r="146" spans="1:39" ht="39.75" customHeight="1">
      <c r="A146" s="116">
        <f t="shared" si="1"/>
        <v>134</v>
      </c>
      <c r="B146" s="358" t="s">
        <v>223</v>
      </c>
      <c r="C146" s="248"/>
      <c r="D146" s="352"/>
      <c r="E146" s="245"/>
      <c r="F146" s="245"/>
      <c r="G146" s="245"/>
      <c r="H146" s="245"/>
      <c r="I146" s="245"/>
      <c r="J146" s="248"/>
      <c r="K146" s="353"/>
      <c r="L146" s="245"/>
      <c r="M146" s="245"/>
      <c r="N146" s="245"/>
      <c r="O146" s="248"/>
      <c r="P146" s="354"/>
      <c r="Q146" s="245"/>
      <c r="R146" s="245"/>
      <c r="S146" s="245"/>
      <c r="T146" s="245"/>
      <c r="U146" s="245"/>
      <c r="V146" s="245"/>
      <c r="W146" s="245"/>
      <c r="X146" s="248"/>
      <c r="Y146" s="355"/>
      <c r="Z146" s="245"/>
      <c r="AA146" s="246"/>
      <c r="AB146" s="356"/>
      <c r="AC146" s="245"/>
      <c r="AD146" s="248"/>
      <c r="AE146" s="357"/>
      <c r="AF146" s="245"/>
      <c r="AG146" s="245"/>
      <c r="AH146" s="245"/>
      <c r="AI146" s="245"/>
      <c r="AJ146" s="245"/>
      <c r="AK146" s="245"/>
      <c r="AL146" s="245"/>
      <c r="AM146" s="248"/>
    </row>
    <row r="147" spans="1:39" ht="39.75" customHeight="1">
      <c r="A147" s="116">
        <f t="shared" si="1"/>
        <v>135</v>
      </c>
      <c r="B147" s="358" t="s">
        <v>223</v>
      </c>
      <c r="C147" s="248"/>
      <c r="D147" s="352"/>
      <c r="E147" s="245"/>
      <c r="F147" s="245"/>
      <c r="G147" s="245"/>
      <c r="H147" s="245"/>
      <c r="I147" s="245"/>
      <c r="J147" s="248"/>
      <c r="K147" s="353"/>
      <c r="L147" s="245"/>
      <c r="M147" s="245"/>
      <c r="N147" s="245"/>
      <c r="O147" s="248"/>
      <c r="P147" s="354"/>
      <c r="Q147" s="245"/>
      <c r="R147" s="245"/>
      <c r="S147" s="245"/>
      <c r="T147" s="245"/>
      <c r="U147" s="245"/>
      <c r="V147" s="245"/>
      <c r="W147" s="245"/>
      <c r="X147" s="248"/>
      <c r="Y147" s="355"/>
      <c r="Z147" s="245"/>
      <c r="AA147" s="246"/>
      <c r="AB147" s="356"/>
      <c r="AC147" s="245"/>
      <c r="AD147" s="248"/>
      <c r="AE147" s="357"/>
      <c r="AF147" s="245"/>
      <c r="AG147" s="245"/>
      <c r="AH147" s="245"/>
      <c r="AI147" s="245"/>
      <c r="AJ147" s="245"/>
      <c r="AK147" s="245"/>
      <c r="AL147" s="245"/>
      <c r="AM147" s="248"/>
    </row>
    <row r="148" spans="1:39" ht="39.75" customHeight="1">
      <c r="A148" s="116">
        <f t="shared" si="1"/>
        <v>136</v>
      </c>
      <c r="B148" s="358" t="s">
        <v>223</v>
      </c>
      <c r="C148" s="248"/>
      <c r="D148" s="352"/>
      <c r="E148" s="245"/>
      <c r="F148" s="245"/>
      <c r="G148" s="245"/>
      <c r="H148" s="245"/>
      <c r="I148" s="245"/>
      <c r="J148" s="248"/>
      <c r="K148" s="353"/>
      <c r="L148" s="245"/>
      <c r="M148" s="245"/>
      <c r="N148" s="245"/>
      <c r="O148" s="248"/>
      <c r="P148" s="354"/>
      <c r="Q148" s="245"/>
      <c r="R148" s="245"/>
      <c r="S148" s="245"/>
      <c r="T148" s="245"/>
      <c r="U148" s="245"/>
      <c r="V148" s="245"/>
      <c r="W148" s="245"/>
      <c r="X148" s="248"/>
      <c r="Y148" s="355"/>
      <c r="Z148" s="245"/>
      <c r="AA148" s="246"/>
      <c r="AB148" s="356"/>
      <c r="AC148" s="245"/>
      <c r="AD148" s="248"/>
      <c r="AE148" s="357"/>
      <c r="AF148" s="245"/>
      <c r="AG148" s="245"/>
      <c r="AH148" s="245"/>
      <c r="AI148" s="245"/>
      <c r="AJ148" s="245"/>
      <c r="AK148" s="245"/>
      <c r="AL148" s="245"/>
      <c r="AM148" s="248"/>
    </row>
    <row r="149" spans="1:39" ht="39.75" customHeight="1">
      <c r="A149" s="116">
        <f t="shared" si="1"/>
        <v>137</v>
      </c>
      <c r="B149" s="358" t="s">
        <v>223</v>
      </c>
      <c r="C149" s="248"/>
      <c r="D149" s="352"/>
      <c r="E149" s="245"/>
      <c r="F149" s="245"/>
      <c r="G149" s="245"/>
      <c r="H149" s="245"/>
      <c r="I149" s="245"/>
      <c r="J149" s="248"/>
      <c r="K149" s="353"/>
      <c r="L149" s="245"/>
      <c r="M149" s="245"/>
      <c r="N149" s="245"/>
      <c r="O149" s="248"/>
      <c r="P149" s="354"/>
      <c r="Q149" s="245"/>
      <c r="R149" s="245"/>
      <c r="S149" s="245"/>
      <c r="T149" s="245"/>
      <c r="U149" s="245"/>
      <c r="V149" s="245"/>
      <c r="W149" s="245"/>
      <c r="X149" s="248"/>
      <c r="Y149" s="355"/>
      <c r="Z149" s="245"/>
      <c r="AA149" s="246"/>
      <c r="AB149" s="356"/>
      <c r="AC149" s="245"/>
      <c r="AD149" s="248"/>
      <c r="AE149" s="357"/>
      <c r="AF149" s="245"/>
      <c r="AG149" s="245"/>
      <c r="AH149" s="245"/>
      <c r="AI149" s="245"/>
      <c r="AJ149" s="245"/>
      <c r="AK149" s="245"/>
      <c r="AL149" s="245"/>
      <c r="AM149" s="248"/>
    </row>
    <row r="150" spans="1:39" ht="39.75" customHeight="1">
      <c r="A150" s="116">
        <f t="shared" si="1"/>
        <v>138</v>
      </c>
      <c r="B150" s="358" t="s">
        <v>223</v>
      </c>
      <c r="C150" s="248"/>
      <c r="D150" s="352"/>
      <c r="E150" s="245"/>
      <c r="F150" s="245"/>
      <c r="G150" s="245"/>
      <c r="H150" s="245"/>
      <c r="I150" s="245"/>
      <c r="J150" s="248"/>
      <c r="K150" s="353"/>
      <c r="L150" s="245"/>
      <c r="M150" s="245"/>
      <c r="N150" s="245"/>
      <c r="O150" s="248"/>
      <c r="P150" s="354"/>
      <c r="Q150" s="245"/>
      <c r="R150" s="245"/>
      <c r="S150" s="245"/>
      <c r="T150" s="245"/>
      <c r="U150" s="245"/>
      <c r="V150" s="245"/>
      <c r="W150" s="245"/>
      <c r="X150" s="248"/>
      <c r="Y150" s="355"/>
      <c r="Z150" s="245"/>
      <c r="AA150" s="246"/>
      <c r="AB150" s="356"/>
      <c r="AC150" s="245"/>
      <c r="AD150" s="248"/>
      <c r="AE150" s="357"/>
      <c r="AF150" s="245"/>
      <c r="AG150" s="245"/>
      <c r="AH150" s="245"/>
      <c r="AI150" s="245"/>
      <c r="AJ150" s="245"/>
      <c r="AK150" s="245"/>
      <c r="AL150" s="245"/>
      <c r="AM150" s="248"/>
    </row>
    <row r="151" spans="1:39" ht="39.75" customHeight="1">
      <c r="A151" s="116">
        <f t="shared" si="1"/>
        <v>139</v>
      </c>
      <c r="B151" s="358" t="s">
        <v>223</v>
      </c>
      <c r="C151" s="248"/>
      <c r="D151" s="352"/>
      <c r="E151" s="245"/>
      <c r="F151" s="245"/>
      <c r="G151" s="245"/>
      <c r="H151" s="245"/>
      <c r="I151" s="245"/>
      <c r="J151" s="248"/>
      <c r="K151" s="353"/>
      <c r="L151" s="245"/>
      <c r="M151" s="245"/>
      <c r="N151" s="245"/>
      <c r="O151" s="248"/>
      <c r="P151" s="354"/>
      <c r="Q151" s="245"/>
      <c r="R151" s="245"/>
      <c r="S151" s="245"/>
      <c r="T151" s="245"/>
      <c r="U151" s="245"/>
      <c r="V151" s="245"/>
      <c r="W151" s="245"/>
      <c r="X151" s="248"/>
      <c r="Y151" s="355"/>
      <c r="Z151" s="245"/>
      <c r="AA151" s="246"/>
      <c r="AB151" s="356"/>
      <c r="AC151" s="245"/>
      <c r="AD151" s="248"/>
      <c r="AE151" s="357"/>
      <c r="AF151" s="245"/>
      <c r="AG151" s="245"/>
      <c r="AH151" s="245"/>
      <c r="AI151" s="245"/>
      <c r="AJ151" s="245"/>
      <c r="AK151" s="245"/>
      <c r="AL151" s="245"/>
      <c r="AM151" s="248"/>
    </row>
    <row r="152" spans="1:39" ht="39.75" customHeight="1">
      <c r="A152" s="116">
        <f t="shared" si="1"/>
        <v>140</v>
      </c>
      <c r="B152" s="358" t="s">
        <v>223</v>
      </c>
      <c r="C152" s="248"/>
      <c r="D152" s="352"/>
      <c r="E152" s="245"/>
      <c r="F152" s="245"/>
      <c r="G152" s="245"/>
      <c r="H152" s="245"/>
      <c r="I152" s="245"/>
      <c r="J152" s="248"/>
      <c r="K152" s="353"/>
      <c r="L152" s="245"/>
      <c r="M152" s="245"/>
      <c r="N152" s="245"/>
      <c r="O152" s="248"/>
      <c r="P152" s="354"/>
      <c r="Q152" s="245"/>
      <c r="R152" s="245"/>
      <c r="S152" s="245"/>
      <c r="T152" s="245"/>
      <c r="U152" s="245"/>
      <c r="V152" s="245"/>
      <c r="W152" s="245"/>
      <c r="X152" s="248"/>
      <c r="Y152" s="355"/>
      <c r="Z152" s="245"/>
      <c r="AA152" s="246"/>
      <c r="AB152" s="356"/>
      <c r="AC152" s="245"/>
      <c r="AD152" s="248"/>
      <c r="AE152" s="357"/>
      <c r="AF152" s="245"/>
      <c r="AG152" s="245"/>
      <c r="AH152" s="245"/>
      <c r="AI152" s="245"/>
      <c r="AJ152" s="245"/>
      <c r="AK152" s="245"/>
      <c r="AL152" s="245"/>
      <c r="AM152" s="248"/>
    </row>
    <row r="153" spans="1:39" ht="39.75" customHeight="1">
      <c r="A153" s="116">
        <f t="shared" si="1"/>
        <v>141</v>
      </c>
      <c r="B153" s="358" t="s">
        <v>223</v>
      </c>
      <c r="C153" s="248"/>
      <c r="D153" s="352"/>
      <c r="E153" s="245"/>
      <c r="F153" s="245"/>
      <c r="G153" s="245"/>
      <c r="H153" s="245"/>
      <c r="I153" s="245"/>
      <c r="J153" s="248"/>
      <c r="K153" s="353"/>
      <c r="L153" s="245"/>
      <c r="M153" s="245"/>
      <c r="N153" s="245"/>
      <c r="O153" s="248"/>
      <c r="P153" s="354"/>
      <c r="Q153" s="245"/>
      <c r="R153" s="245"/>
      <c r="S153" s="245"/>
      <c r="T153" s="245"/>
      <c r="U153" s="245"/>
      <c r="V153" s="245"/>
      <c r="W153" s="245"/>
      <c r="X153" s="248"/>
      <c r="Y153" s="355"/>
      <c r="Z153" s="245"/>
      <c r="AA153" s="246"/>
      <c r="AB153" s="356"/>
      <c r="AC153" s="245"/>
      <c r="AD153" s="248"/>
      <c r="AE153" s="357"/>
      <c r="AF153" s="245"/>
      <c r="AG153" s="245"/>
      <c r="AH153" s="245"/>
      <c r="AI153" s="245"/>
      <c r="AJ153" s="245"/>
      <c r="AK153" s="245"/>
      <c r="AL153" s="245"/>
      <c r="AM153" s="248"/>
    </row>
    <row r="154" spans="1:39" ht="39.75" customHeight="1">
      <c r="A154" s="116">
        <f t="shared" si="1"/>
        <v>142</v>
      </c>
      <c r="B154" s="358" t="s">
        <v>223</v>
      </c>
      <c r="C154" s="248"/>
      <c r="D154" s="352"/>
      <c r="E154" s="245"/>
      <c r="F154" s="245"/>
      <c r="G154" s="245"/>
      <c r="H154" s="245"/>
      <c r="I154" s="245"/>
      <c r="J154" s="248"/>
      <c r="K154" s="353"/>
      <c r="L154" s="245"/>
      <c r="M154" s="245"/>
      <c r="N154" s="245"/>
      <c r="O154" s="248"/>
      <c r="P154" s="354"/>
      <c r="Q154" s="245"/>
      <c r="R154" s="245"/>
      <c r="S154" s="245"/>
      <c r="T154" s="245"/>
      <c r="U154" s="245"/>
      <c r="V154" s="245"/>
      <c r="W154" s="245"/>
      <c r="X154" s="248"/>
      <c r="Y154" s="355"/>
      <c r="Z154" s="245"/>
      <c r="AA154" s="246"/>
      <c r="AB154" s="356"/>
      <c r="AC154" s="245"/>
      <c r="AD154" s="248"/>
      <c r="AE154" s="357"/>
      <c r="AF154" s="245"/>
      <c r="AG154" s="245"/>
      <c r="AH154" s="245"/>
      <c r="AI154" s="245"/>
      <c r="AJ154" s="245"/>
      <c r="AK154" s="245"/>
      <c r="AL154" s="245"/>
      <c r="AM154" s="248"/>
    </row>
    <row r="155" spans="1:39" ht="39.75" customHeight="1">
      <c r="A155" s="116">
        <f t="shared" si="1"/>
        <v>143</v>
      </c>
      <c r="B155" s="358" t="s">
        <v>223</v>
      </c>
      <c r="C155" s="248"/>
      <c r="D155" s="352"/>
      <c r="E155" s="245"/>
      <c r="F155" s="245"/>
      <c r="G155" s="245"/>
      <c r="H155" s="245"/>
      <c r="I155" s="245"/>
      <c r="J155" s="248"/>
      <c r="K155" s="353"/>
      <c r="L155" s="245"/>
      <c r="M155" s="245"/>
      <c r="N155" s="245"/>
      <c r="O155" s="248"/>
      <c r="P155" s="354"/>
      <c r="Q155" s="245"/>
      <c r="R155" s="245"/>
      <c r="S155" s="245"/>
      <c r="T155" s="245"/>
      <c r="U155" s="245"/>
      <c r="V155" s="245"/>
      <c r="W155" s="245"/>
      <c r="X155" s="248"/>
      <c r="Y155" s="355"/>
      <c r="Z155" s="245"/>
      <c r="AA155" s="246"/>
      <c r="AB155" s="356"/>
      <c r="AC155" s="245"/>
      <c r="AD155" s="248"/>
      <c r="AE155" s="357"/>
      <c r="AF155" s="245"/>
      <c r="AG155" s="245"/>
      <c r="AH155" s="245"/>
      <c r="AI155" s="245"/>
      <c r="AJ155" s="245"/>
      <c r="AK155" s="245"/>
      <c r="AL155" s="245"/>
      <c r="AM155" s="248"/>
    </row>
    <row r="156" spans="1:39" ht="39.75" customHeight="1">
      <c r="A156" s="116">
        <f t="shared" si="1"/>
        <v>144</v>
      </c>
      <c r="B156" s="358" t="s">
        <v>223</v>
      </c>
      <c r="C156" s="248"/>
      <c r="D156" s="352"/>
      <c r="E156" s="245"/>
      <c r="F156" s="245"/>
      <c r="G156" s="245"/>
      <c r="H156" s="245"/>
      <c r="I156" s="245"/>
      <c r="J156" s="248"/>
      <c r="K156" s="353"/>
      <c r="L156" s="245"/>
      <c r="M156" s="245"/>
      <c r="N156" s="245"/>
      <c r="O156" s="248"/>
      <c r="P156" s="354"/>
      <c r="Q156" s="245"/>
      <c r="R156" s="245"/>
      <c r="S156" s="245"/>
      <c r="T156" s="245"/>
      <c r="U156" s="245"/>
      <c r="V156" s="245"/>
      <c r="W156" s="245"/>
      <c r="X156" s="248"/>
      <c r="Y156" s="355"/>
      <c r="Z156" s="245"/>
      <c r="AA156" s="246"/>
      <c r="AB156" s="356"/>
      <c r="AC156" s="245"/>
      <c r="AD156" s="248"/>
      <c r="AE156" s="357"/>
      <c r="AF156" s="245"/>
      <c r="AG156" s="245"/>
      <c r="AH156" s="245"/>
      <c r="AI156" s="245"/>
      <c r="AJ156" s="245"/>
      <c r="AK156" s="245"/>
      <c r="AL156" s="245"/>
      <c r="AM156" s="248"/>
    </row>
    <row r="157" spans="1:39" ht="39.75" customHeight="1">
      <c r="A157" s="116">
        <f t="shared" si="1"/>
        <v>145</v>
      </c>
      <c r="B157" s="358" t="s">
        <v>223</v>
      </c>
      <c r="C157" s="248"/>
      <c r="D157" s="352"/>
      <c r="E157" s="245"/>
      <c r="F157" s="245"/>
      <c r="G157" s="245"/>
      <c r="H157" s="245"/>
      <c r="I157" s="245"/>
      <c r="J157" s="248"/>
      <c r="K157" s="353"/>
      <c r="L157" s="245"/>
      <c r="M157" s="245"/>
      <c r="N157" s="245"/>
      <c r="O157" s="248"/>
      <c r="P157" s="354"/>
      <c r="Q157" s="245"/>
      <c r="R157" s="245"/>
      <c r="S157" s="245"/>
      <c r="T157" s="245"/>
      <c r="U157" s="245"/>
      <c r="V157" s="245"/>
      <c r="W157" s="245"/>
      <c r="X157" s="248"/>
      <c r="Y157" s="355"/>
      <c r="Z157" s="245"/>
      <c r="AA157" s="246"/>
      <c r="AB157" s="356"/>
      <c r="AC157" s="245"/>
      <c r="AD157" s="248"/>
      <c r="AE157" s="357"/>
      <c r="AF157" s="245"/>
      <c r="AG157" s="245"/>
      <c r="AH157" s="245"/>
      <c r="AI157" s="245"/>
      <c r="AJ157" s="245"/>
      <c r="AK157" s="245"/>
      <c r="AL157" s="245"/>
      <c r="AM157" s="248"/>
    </row>
    <row r="158" spans="1:39" ht="39.75" customHeight="1">
      <c r="A158" s="116">
        <f t="shared" si="1"/>
        <v>146</v>
      </c>
      <c r="B158" s="358" t="s">
        <v>223</v>
      </c>
      <c r="C158" s="248"/>
      <c r="D158" s="352"/>
      <c r="E158" s="245"/>
      <c r="F158" s="245"/>
      <c r="G158" s="245"/>
      <c r="H158" s="245"/>
      <c r="I158" s="245"/>
      <c r="J158" s="248"/>
      <c r="K158" s="353"/>
      <c r="L158" s="245"/>
      <c r="M158" s="245"/>
      <c r="N158" s="245"/>
      <c r="O158" s="248"/>
      <c r="P158" s="354"/>
      <c r="Q158" s="245"/>
      <c r="R158" s="245"/>
      <c r="S158" s="245"/>
      <c r="T158" s="245"/>
      <c r="U158" s="245"/>
      <c r="V158" s="245"/>
      <c r="W158" s="245"/>
      <c r="X158" s="248"/>
      <c r="Y158" s="355"/>
      <c r="Z158" s="245"/>
      <c r="AA158" s="246"/>
      <c r="AB158" s="356"/>
      <c r="AC158" s="245"/>
      <c r="AD158" s="248"/>
      <c r="AE158" s="357"/>
      <c r="AF158" s="245"/>
      <c r="AG158" s="245"/>
      <c r="AH158" s="245"/>
      <c r="AI158" s="245"/>
      <c r="AJ158" s="245"/>
      <c r="AK158" s="245"/>
      <c r="AL158" s="245"/>
      <c r="AM158" s="248"/>
    </row>
    <row r="159" spans="1:39" ht="39.75" customHeight="1">
      <c r="A159" s="116">
        <f t="shared" si="1"/>
        <v>147</v>
      </c>
      <c r="B159" s="358" t="s">
        <v>223</v>
      </c>
      <c r="C159" s="248"/>
      <c r="D159" s="352"/>
      <c r="E159" s="245"/>
      <c r="F159" s="245"/>
      <c r="G159" s="245"/>
      <c r="H159" s="245"/>
      <c r="I159" s="245"/>
      <c r="J159" s="248"/>
      <c r="K159" s="353"/>
      <c r="L159" s="245"/>
      <c r="M159" s="245"/>
      <c r="N159" s="245"/>
      <c r="O159" s="248"/>
      <c r="P159" s="354"/>
      <c r="Q159" s="245"/>
      <c r="R159" s="245"/>
      <c r="S159" s="245"/>
      <c r="T159" s="245"/>
      <c r="U159" s="245"/>
      <c r="V159" s="245"/>
      <c r="W159" s="245"/>
      <c r="X159" s="248"/>
      <c r="Y159" s="355"/>
      <c r="Z159" s="245"/>
      <c r="AA159" s="246"/>
      <c r="AB159" s="356"/>
      <c r="AC159" s="245"/>
      <c r="AD159" s="248"/>
      <c r="AE159" s="357"/>
      <c r="AF159" s="245"/>
      <c r="AG159" s="245"/>
      <c r="AH159" s="245"/>
      <c r="AI159" s="245"/>
      <c r="AJ159" s="245"/>
      <c r="AK159" s="245"/>
      <c r="AL159" s="245"/>
      <c r="AM159" s="248"/>
    </row>
    <row r="160" spans="1:39" ht="39.75" customHeight="1">
      <c r="A160" s="116">
        <f t="shared" si="1"/>
        <v>148</v>
      </c>
      <c r="B160" s="358" t="s">
        <v>223</v>
      </c>
      <c r="C160" s="248"/>
      <c r="D160" s="352"/>
      <c r="E160" s="245"/>
      <c r="F160" s="245"/>
      <c r="G160" s="245"/>
      <c r="H160" s="245"/>
      <c r="I160" s="245"/>
      <c r="J160" s="248"/>
      <c r="K160" s="353"/>
      <c r="L160" s="245"/>
      <c r="M160" s="245"/>
      <c r="N160" s="245"/>
      <c r="O160" s="248"/>
      <c r="P160" s="354"/>
      <c r="Q160" s="245"/>
      <c r="R160" s="245"/>
      <c r="S160" s="245"/>
      <c r="T160" s="245"/>
      <c r="U160" s="245"/>
      <c r="V160" s="245"/>
      <c r="W160" s="245"/>
      <c r="X160" s="248"/>
      <c r="Y160" s="355"/>
      <c r="Z160" s="245"/>
      <c r="AA160" s="246"/>
      <c r="AB160" s="356"/>
      <c r="AC160" s="245"/>
      <c r="AD160" s="248"/>
      <c r="AE160" s="357"/>
      <c r="AF160" s="245"/>
      <c r="AG160" s="245"/>
      <c r="AH160" s="245"/>
      <c r="AI160" s="245"/>
      <c r="AJ160" s="245"/>
      <c r="AK160" s="245"/>
      <c r="AL160" s="245"/>
      <c r="AM160" s="248"/>
    </row>
    <row r="161" spans="1:39" ht="39.75" customHeight="1">
      <c r="A161" s="116">
        <f t="shared" si="1"/>
        <v>149</v>
      </c>
      <c r="B161" s="358" t="s">
        <v>223</v>
      </c>
      <c r="C161" s="248"/>
      <c r="D161" s="352"/>
      <c r="E161" s="245"/>
      <c r="F161" s="245"/>
      <c r="G161" s="245"/>
      <c r="H161" s="245"/>
      <c r="I161" s="245"/>
      <c r="J161" s="248"/>
      <c r="K161" s="353"/>
      <c r="L161" s="245"/>
      <c r="M161" s="245"/>
      <c r="N161" s="245"/>
      <c r="O161" s="248"/>
      <c r="P161" s="354"/>
      <c r="Q161" s="245"/>
      <c r="R161" s="245"/>
      <c r="S161" s="245"/>
      <c r="T161" s="245"/>
      <c r="U161" s="245"/>
      <c r="V161" s="245"/>
      <c r="W161" s="245"/>
      <c r="X161" s="248"/>
      <c r="Y161" s="355"/>
      <c r="Z161" s="245"/>
      <c r="AA161" s="246"/>
      <c r="AB161" s="356"/>
      <c r="AC161" s="245"/>
      <c r="AD161" s="248"/>
      <c r="AE161" s="357"/>
      <c r="AF161" s="245"/>
      <c r="AG161" s="245"/>
      <c r="AH161" s="245"/>
      <c r="AI161" s="245"/>
      <c r="AJ161" s="245"/>
      <c r="AK161" s="245"/>
      <c r="AL161" s="245"/>
      <c r="AM161" s="248"/>
    </row>
    <row r="162" spans="1:39" ht="39.75" customHeight="1">
      <c r="A162" s="116">
        <f t="shared" si="1"/>
        <v>150</v>
      </c>
      <c r="B162" s="358" t="s">
        <v>223</v>
      </c>
      <c r="C162" s="248"/>
      <c r="D162" s="352"/>
      <c r="E162" s="245"/>
      <c r="F162" s="245"/>
      <c r="G162" s="245"/>
      <c r="H162" s="245"/>
      <c r="I162" s="245"/>
      <c r="J162" s="248"/>
      <c r="K162" s="353"/>
      <c r="L162" s="245"/>
      <c r="M162" s="245"/>
      <c r="N162" s="245"/>
      <c r="O162" s="248"/>
      <c r="P162" s="354"/>
      <c r="Q162" s="245"/>
      <c r="R162" s="245"/>
      <c r="S162" s="245"/>
      <c r="T162" s="245"/>
      <c r="U162" s="245"/>
      <c r="V162" s="245"/>
      <c r="W162" s="245"/>
      <c r="X162" s="248"/>
      <c r="Y162" s="355"/>
      <c r="Z162" s="245"/>
      <c r="AA162" s="246"/>
      <c r="AB162" s="356"/>
      <c r="AC162" s="245"/>
      <c r="AD162" s="248"/>
      <c r="AE162" s="357"/>
      <c r="AF162" s="245"/>
      <c r="AG162" s="245"/>
      <c r="AH162" s="245"/>
      <c r="AI162" s="245"/>
      <c r="AJ162" s="245"/>
      <c r="AK162" s="245"/>
      <c r="AL162" s="245"/>
      <c r="AM162" s="248"/>
    </row>
    <row r="163" spans="1:39" ht="39.75" customHeight="1">
      <c r="A163" s="116">
        <f t="shared" si="1"/>
        <v>151</v>
      </c>
      <c r="B163" s="358" t="s">
        <v>223</v>
      </c>
      <c r="C163" s="248"/>
      <c r="D163" s="352"/>
      <c r="E163" s="245"/>
      <c r="F163" s="245"/>
      <c r="G163" s="245"/>
      <c r="H163" s="245"/>
      <c r="I163" s="245"/>
      <c r="J163" s="248"/>
      <c r="K163" s="353"/>
      <c r="L163" s="245"/>
      <c r="M163" s="245"/>
      <c r="N163" s="245"/>
      <c r="O163" s="248"/>
      <c r="P163" s="354"/>
      <c r="Q163" s="245"/>
      <c r="R163" s="245"/>
      <c r="S163" s="245"/>
      <c r="T163" s="245"/>
      <c r="U163" s="245"/>
      <c r="V163" s="245"/>
      <c r="W163" s="245"/>
      <c r="X163" s="248"/>
      <c r="Y163" s="355"/>
      <c r="Z163" s="245"/>
      <c r="AA163" s="246"/>
      <c r="AB163" s="356"/>
      <c r="AC163" s="245"/>
      <c r="AD163" s="248"/>
      <c r="AE163" s="357"/>
      <c r="AF163" s="245"/>
      <c r="AG163" s="245"/>
      <c r="AH163" s="245"/>
      <c r="AI163" s="245"/>
      <c r="AJ163" s="245"/>
      <c r="AK163" s="245"/>
      <c r="AL163" s="245"/>
      <c r="AM163" s="248"/>
    </row>
    <row r="164" spans="1:39" ht="39.75" customHeight="1">
      <c r="A164" s="116">
        <f t="shared" si="1"/>
        <v>152</v>
      </c>
      <c r="B164" s="358" t="s">
        <v>223</v>
      </c>
      <c r="C164" s="248"/>
      <c r="D164" s="352"/>
      <c r="E164" s="245"/>
      <c r="F164" s="245"/>
      <c r="G164" s="245"/>
      <c r="H164" s="245"/>
      <c r="I164" s="245"/>
      <c r="J164" s="248"/>
      <c r="K164" s="353"/>
      <c r="L164" s="245"/>
      <c r="M164" s="245"/>
      <c r="N164" s="245"/>
      <c r="O164" s="248"/>
      <c r="P164" s="354"/>
      <c r="Q164" s="245"/>
      <c r="R164" s="245"/>
      <c r="S164" s="245"/>
      <c r="T164" s="245"/>
      <c r="U164" s="245"/>
      <c r="V164" s="245"/>
      <c r="W164" s="245"/>
      <c r="X164" s="248"/>
      <c r="Y164" s="355"/>
      <c r="Z164" s="245"/>
      <c r="AA164" s="246"/>
      <c r="AB164" s="356"/>
      <c r="AC164" s="245"/>
      <c r="AD164" s="248"/>
      <c r="AE164" s="357"/>
      <c r="AF164" s="245"/>
      <c r="AG164" s="245"/>
      <c r="AH164" s="245"/>
      <c r="AI164" s="245"/>
      <c r="AJ164" s="245"/>
      <c r="AK164" s="245"/>
      <c r="AL164" s="245"/>
      <c r="AM164" s="248"/>
    </row>
    <row r="165" spans="1:39" ht="39.75" customHeight="1">
      <c r="A165" s="116">
        <f t="shared" si="1"/>
        <v>153</v>
      </c>
      <c r="B165" s="358" t="s">
        <v>223</v>
      </c>
      <c r="C165" s="248"/>
      <c r="D165" s="352"/>
      <c r="E165" s="245"/>
      <c r="F165" s="245"/>
      <c r="G165" s="245"/>
      <c r="H165" s="245"/>
      <c r="I165" s="245"/>
      <c r="J165" s="248"/>
      <c r="K165" s="353"/>
      <c r="L165" s="245"/>
      <c r="M165" s="245"/>
      <c r="N165" s="245"/>
      <c r="O165" s="248"/>
      <c r="P165" s="354"/>
      <c r="Q165" s="245"/>
      <c r="R165" s="245"/>
      <c r="S165" s="245"/>
      <c r="T165" s="245"/>
      <c r="U165" s="245"/>
      <c r="V165" s="245"/>
      <c r="W165" s="245"/>
      <c r="X165" s="248"/>
      <c r="Y165" s="355"/>
      <c r="Z165" s="245"/>
      <c r="AA165" s="246"/>
      <c r="AB165" s="356"/>
      <c r="AC165" s="245"/>
      <c r="AD165" s="248"/>
      <c r="AE165" s="357"/>
      <c r="AF165" s="245"/>
      <c r="AG165" s="245"/>
      <c r="AH165" s="245"/>
      <c r="AI165" s="245"/>
      <c r="AJ165" s="245"/>
      <c r="AK165" s="245"/>
      <c r="AL165" s="245"/>
      <c r="AM165" s="248"/>
    </row>
    <row r="166" spans="1:39" ht="39.75" customHeight="1">
      <c r="A166" s="116">
        <f t="shared" si="1"/>
        <v>154</v>
      </c>
      <c r="B166" s="358" t="s">
        <v>223</v>
      </c>
      <c r="C166" s="248"/>
      <c r="D166" s="352"/>
      <c r="E166" s="245"/>
      <c r="F166" s="245"/>
      <c r="G166" s="245"/>
      <c r="H166" s="245"/>
      <c r="I166" s="245"/>
      <c r="J166" s="248"/>
      <c r="K166" s="353"/>
      <c r="L166" s="245"/>
      <c r="M166" s="245"/>
      <c r="N166" s="245"/>
      <c r="O166" s="248"/>
      <c r="P166" s="354"/>
      <c r="Q166" s="245"/>
      <c r="R166" s="245"/>
      <c r="S166" s="245"/>
      <c r="T166" s="245"/>
      <c r="U166" s="245"/>
      <c r="V166" s="245"/>
      <c r="W166" s="245"/>
      <c r="X166" s="248"/>
      <c r="Y166" s="355"/>
      <c r="Z166" s="245"/>
      <c r="AA166" s="246"/>
      <c r="AB166" s="356"/>
      <c r="AC166" s="245"/>
      <c r="AD166" s="248"/>
      <c r="AE166" s="357"/>
      <c r="AF166" s="245"/>
      <c r="AG166" s="245"/>
      <c r="AH166" s="245"/>
      <c r="AI166" s="245"/>
      <c r="AJ166" s="245"/>
      <c r="AK166" s="245"/>
      <c r="AL166" s="245"/>
      <c r="AM166" s="248"/>
    </row>
    <row r="167" spans="1:39" ht="39.75" customHeight="1">
      <c r="A167" s="116">
        <f t="shared" si="1"/>
        <v>155</v>
      </c>
      <c r="B167" s="358" t="s">
        <v>223</v>
      </c>
      <c r="C167" s="248"/>
      <c r="D167" s="352"/>
      <c r="E167" s="245"/>
      <c r="F167" s="245"/>
      <c r="G167" s="245"/>
      <c r="H167" s="245"/>
      <c r="I167" s="245"/>
      <c r="J167" s="248"/>
      <c r="K167" s="353"/>
      <c r="L167" s="245"/>
      <c r="M167" s="245"/>
      <c r="N167" s="245"/>
      <c r="O167" s="248"/>
      <c r="P167" s="354"/>
      <c r="Q167" s="245"/>
      <c r="R167" s="245"/>
      <c r="S167" s="245"/>
      <c r="T167" s="245"/>
      <c r="U167" s="245"/>
      <c r="V167" s="245"/>
      <c r="W167" s="245"/>
      <c r="X167" s="248"/>
      <c r="Y167" s="355"/>
      <c r="Z167" s="245"/>
      <c r="AA167" s="246"/>
      <c r="AB167" s="356"/>
      <c r="AC167" s="245"/>
      <c r="AD167" s="248"/>
      <c r="AE167" s="357"/>
      <c r="AF167" s="245"/>
      <c r="AG167" s="245"/>
      <c r="AH167" s="245"/>
      <c r="AI167" s="245"/>
      <c r="AJ167" s="245"/>
      <c r="AK167" s="245"/>
      <c r="AL167" s="245"/>
      <c r="AM167" s="248"/>
    </row>
    <row r="168" spans="1:39" ht="39.75" customHeight="1">
      <c r="A168" s="116">
        <f t="shared" si="1"/>
        <v>156</v>
      </c>
      <c r="B168" s="358" t="s">
        <v>223</v>
      </c>
      <c r="C168" s="248"/>
      <c r="D168" s="352"/>
      <c r="E168" s="245"/>
      <c r="F168" s="245"/>
      <c r="G168" s="245"/>
      <c r="H168" s="245"/>
      <c r="I168" s="245"/>
      <c r="J168" s="248"/>
      <c r="K168" s="353"/>
      <c r="L168" s="245"/>
      <c r="M168" s="245"/>
      <c r="N168" s="245"/>
      <c r="O168" s="248"/>
      <c r="P168" s="354"/>
      <c r="Q168" s="245"/>
      <c r="R168" s="245"/>
      <c r="S168" s="245"/>
      <c r="T168" s="245"/>
      <c r="U168" s="245"/>
      <c r="V168" s="245"/>
      <c r="W168" s="245"/>
      <c r="X168" s="248"/>
      <c r="Y168" s="355"/>
      <c r="Z168" s="245"/>
      <c r="AA168" s="246"/>
      <c r="AB168" s="356"/>
      <c r="AC168" s="245"/>
      <c r="AD168" s="248"/>
      <c r="AE168" s="357"/>
      <c r="AF168" s="245"/>
      <c r="AG168" s="245"/>
      <c r="AH168" s="245"/>
      <c r="AI168" s="245"/>
      <c r="AJ168" s="245"/>
      <c r="AK168" s="245"/>
      <c r="AL168" s="245"/>
      <c r="AM168" s="248"/>
    </row>
    <row r="169" spans="1:39" ht="39.75" customHeight="1">
      <c r="A169" s="116">
        <f t="shared" si="1"/>
        <v>157</v>
      </c>
      <c r="B169" s="358" t="s">
        <v>223</v>
      </c>
      <c r="C169" s="248"/>
      <c r="D169" s="352"/>
      <c r="E169" s="245"/>
      <c r="F169" s="245"/>
      <c r="G169" s="245"/>
      <c r="H169" s="245"/>
      <c r="I169" s="245"/>
      <c r="J169" s="248"/>
      <c r="K169" s="353"/>
      <c r="L169" s="245"/>
      <c r="M169" s="245"/>
      <c r="N169" s="245"/>
      <c r="O169" s="248"/>
      <c r="P169" s="354"/>
      <c r="Q169" s="245"/>
      <c r="R169" s="245"/>
      <c r="S169" s="245"/>
      <c r="T169" s="245"/>
      <c r="U169" s="245"/>
      <c r="V169" s="245"/>
      <c r="W169" s="245"/>
      <c r="X169" s="248"/>
      <c r="Y169" s="355"/>
      <c r="Z169" s="245"/>
      <c r="AA169" s="246"/>
      <c r="AB169" s="356"/>
      <c r="AC169" s="245"/>
      <c r="AD169" s="248"/>
      <c r="AE169" s="357"/>
      <c r="AF169" s="245"/>
      <c r="AG169" s="245"/>
      <c r="AH169" s="245"/>
      <c r="AI169" s="245"/>
      <c r="AJ169" s="245"/>
      <c r="AK169" s="245"/>
      <c r="AL169" s="245"/>
      <c r="AM169" s="248"/>
    </row>
    <row r="170" spans="1:39" ht="39.75" customHeight="1">
      <c r="A170" s="116">
        <f t="shared" si="1"/>
        <v>158</v>
      </c>
      <c r="B170" s="358" t="s">
        <v>223</v>
      </c>
      <c r="C170" s="248"/>
      <c r="D170" s="352"/>
      <c r="E170" s="245"/>
      <c r="F170" s="245"/>
      <c r="G170" s="245"/>
      <c r="H170" s="245"/>
      <c r="I170" s="245"/>
      <c r="J170" s="248"/>
      <c r="K170" s="353"/>
      <c r="L170" s="245"/>
      <c r="M170" s="245"/>
      <c r="N170" s="245"/>
      <c r="O170" s="248"/>
      <c r="P170" s="354"/>
      <c r="Q170" s="245"/>
      <c r="R170" s="245"/>
      <c r="S170" s="245"/>
      <c r="T170" s="245"/>
      <c r="U170" s="245"/>
      <c r="V170" s="245"/>
      <c r="W170" s="245"/>
      <c r="X170" s="248"/>
      <c r="Y170" s="355"/>
      <c r="Z170" s="245"/>
      <c r="AA170" s="246"/>
      <c r="AB170" s="356"/>
      <c r="AC170" s="245"/>
      <c r="AD170" s="248"/>
      <c r="AE170" s="357"/>
      <c r="AF170" s="245"/>
      <c r="AG170" s="245"/>
      <c r="AH170" s="245"/>
      <c r="AI170" s="245"/>
      <c r="AJ170" s="245"/>
      <c r="AK170" s="245"/>
      <c r="AL170" s="245"/>
      <c r="AM170" s="248"/>
    </row>
    <row r="171" spans="1:39" ht="39.75" customHeight="1">
      <c r="A171" s="116">
        <f t="shared" si="1"/>
        <v>159</v>
      </c>
      <c r="B171" s="358" t="s">
        <v>223</v>
      </c>
      <c r="C171" s="248"/>
      <c r="D171" s="352"/>
      <c r="E171" s="245"/>
      <c r="F171" s="245"/>
      <c r="G171" s="245"/>
      <c r="H171" s="245"/>
      <c r="I171" s="245"/>
      <c r="J171" s="248"/>
      <c r="K171" s="353"/>
      <c r="L171" s="245"/>
      <c r="M171" s="245"/>
      <c r="N171" s="245"/>
      <c r="O171" s="248"/>
      <c r="P171" s="354"/>
      <c r="Q171" s="245"/>
      <c r="R171" s="245"/>
      <c r="S171" s="245"/>
      <c r="T171" s="245"/>
      <c r="U171" s="245"/>
      <c r="V171" s="245"/>
      <c r="W171" s="245"/>
      <c r="X171" s="248"/>
      <c r="Y171" s="355"/>
      <c r="Z171" s="245"/>
      <c r="AA171" s="246"/>
      <c r="AB171" s="356"/>
      <c r="AC171" s="245"/>
      <c r="AD171" s="248"/>
      <c r="AE171" s="357"/>
      <c r="AF171" s="245"/>
      <c r="AG171" s="245"/>
      <c r="AH171" s="245"/>
      <c r="AI171" s="245"/>
      <c r="AJ171" s="245"/>
      <c r="AK171" s="245"/>
      <c r="AL171" s="245"/>
      <c r="AM171" s="248"/>
    </row>
    <row r="172" spans="1:39" ht="39.75" customHeight="1">
      <c r="A172" s="116">
        <f t="shared" si="1"/>
        <v>160</v>
      </c>
      <c r="B172" s="358" t="s">
        <v>223</v>
      </c>
      <c r="C172" s="248"/>
      <c r="D172" s="352"/>
      <c r="E172" s="245"/>
      <c r="F172" s="245"/>
      <c r="G172" s="245"/>
      <c r="H172" s="245"/>
      <c r="I172" s="245"/>
      <c r="J172" s="248"/>
      <c r="K172" s="353"/>
      <c r="L172" s="245"/>
      <c r="M172" s="245"/>
      <c r="N172" s="245"/>
      <c r="O172" s="248"/>
      <c r="P172" s="354"/>
      <c r="Q172" s="245"/>
      <c r="R172" s="245"/>
      <c r="S172" s="245"/>
      <c r="T172" s="245"/>
      <c r="U172" s="245"/>
      <c r="V172" s="245"/>
      <c r="W172" s="245"/>
      <c r="X172" s="248"/>
      <c r="Y172" s="355"/>
      <c r="Z172" s="245"/>
      <c r="AA172" s="246"/>
      <c r="AB172" s="356"/>
      <c r="AC172" s="245"/>
      <c r="AD172" s="248"/>
      <c r="AE172" s="357"/>
      <c r="AF172" s="245"/>
      <c r="AG172" s="245"/>
      <c r="AH172" s="245"/>
      <c r="AI172" s="245"/>
      <c r="AJ172" s="245"/>
      <c r="AK172" s="245"/>
      <c r="AL172" s="245"/>
      <c r="AM172" s="248"/>
    </row>
    <row r="173" spans="1:39" ht="39.75" customHeight="1">
      <c r="A173" s="116">
        <f t="shared" si="1"/>
        <v>161</v>
      </c>
      <c r="B173" s="358" t="s">
        <v>223</v>
      </c>
      <c r="C173" s="248"/>
      <c r="D173" s="352"/>
      <c r="E173" s="245"/>
      <c r="F173" s="245"/>
      <c r="G173" s="245"/>
      <c r="H173" s="245"/>
      <c r="I173" s="245"/>
      <c r="J173" s="248"/>
      <c r="K173" s="353"/>
      <c r="L173" s="245"/>
      <c r="M173" s="245"/>
      <c r="N173" s="245"/>
      <c r="O173" s="248"/>
      <c r="P173" s="354"/>
      <c r="Q173" s="245"/>
      <c r="R173" s="245"/>
      <c r="S173" s="245"/>
      <c r="T173" s="245"/>
      <c r="U173" s="245"/>
      <c r="V173" s="245"/>
      <c r="W173" s="245"/>
      <c r="X173" s="248"/>
      <c r="Y173" s="355"/>
      <c r="Z173" s="245"/>
      <c r="AA173" s="246"/>
      <c r="AB173" s="356"/>
      <c r="AC173" s="245"/>
      <c r="AD173" s="248"/>
      <c r="AE173" s="357"/>
      <c r="AF173" s="245"/>
      <c r="AG173" s="245"/>
      <c r="AH173" s="245"/>
      <c r="AI173" s="245"/>
      <c r="AJ173" s="245"/>
      <c r="AK173" s="245"/>
      <c r="AL173" s="245"/>
      <c r="AM173" s="248"/>
    </row>
    <row r="174" spans="1:39" ht="39.75" customHeight="1">
      <c r="A174" s="116">
        <f t="shared" si="1"/>
        <v>162</v>
      </c>
      <c r="B174" s="358" t="s">
        <v>223</v>
      </c>
      <c r="C174" s="248"/>
      <c r="D174" s="352"/>
      <c r="E174" s="245"/>
      <c r="F174" s="245"/>
      <c r="G174" s="245"/>
      <c r="H174" s="245"/>
      <c r="I174" s="245"/>
      <c r="J174" s="248"/>
      <c r="K174" s="353"/>
      <c r="L174" s="245"/>
      <c r="M174" s="245"/>
      <c r="N174" s="245"/>
      <c r="O174" s="248"/>
      <c r="P174" s="354"/>
      <c r="Q174" s="245"/>
      <c r="R174" s="245"/>
      <c r="S174" s="245"/>
      <c r="T174" s="245"/>
      <c r="U174" s="245"/>
      <c r="V174" s="245"/>
      <c r="W174" s="245"/>
      <c r="X174" s="248"/>
      <c r="Y174" s="355"/>
      <c r="Z174" s="245"/>
      <c r="AA174" s="246"/>
      <c r="AB174" s="356"/>
      <c r="AC174" s="245"/>
      <c r="AD174" s="248"/>
      <c r="AE174" s="357"/>
      <c r="AF174" s="245"/>
      <c r="AG174" s="245"/>
      <c r="AH174" s="245"/>
      <c r="AI174" s="245"/>
      <c r="AJ174" s="245"/>
      <c r="AK174" s="245"/>
      <c r="AL174" s="245"/>
      <c r="AM174" s="248"/>
    </row>
    <row r="175" spans="1:39" ht="39.75" customHeight="1">
      <c r="A175" s="116">
        <f t="shared" si="1"/>
        <v>163</v>
      </c>
      <c r="B175" s="358" t="s">
        <v>223</v>
      </c>
      <c r="C175" s="248"/>
      <c r="D175" s="352"/>
      <c r="E175" s="245"/>
      <c r="F175" s="245"/>
      <c r="G175" s="245"/>
      <c r="H175" s="245"/>
      <c r="I175" s="245"/>
      <c r="J175" s="248"/>
      <c r="K175" s="353"/>
      <c r="L175" s="245"/>
      <c r="M175" s="245"/>
      <c r="N175" s="245"/>
      <c r="O175" s="248"/>
      <c r="P175" s="354"/>
      <c r="Q175" s="245"/>
      <c r="R175" s="245"/>
      <c r="S175" s="245"/>
      <c r="T175" s="245"/>
      <c r="U175" s="245"/>
      <c r="V175" s="245"/>
      <c r="W175" s="245"/>
      <c r="X175" s="248"/>
      <c r="Y175" s="355"/>
      <c r="Z175" s="245"/>
      <c r="AA175" s="246"/>
      <c r="AB175" s="356"/>
      <c r="AC175" s="245"/>
      <c r="AD175" s="248"/>
      <c r="AE175" s="357"/>
      <c r="AF175" s="245"/>
      <c r="AG175" s="245"/>
      <c r="AH175" s="245"/>
      <c r="AI175" s="245"/>
      <c r="AJ175" s="245"/>
      <c r="AK175" s="245"/>
      <c r="AL175" s="245"/>
      <c r="AM175" s="248"/>
    </row>
    <row r="176" spans="1:39" ht="39.75" customHeight="1">
      <c r="A176" s="116">
        <f t="shared" si="1"/>
        <v>164</v>
      </c>
      <c r="B176" s="358" t="s">
        <v>223</v>
      </c>
      <c r="C176" s="248"/>
      <c r="D176" s="352"/>
      <c r="E176" s="245"/>
      <c r="F176" s="245"/>
      <c r="G176" s="245"/>
      <c r="H176" s="245"/>
      <c r="I176" s="245"/>
      <c r="J176" s="248"/>
      <c r="K176" s="353"/>
      <c r="L176" s="245"/>
      <c r="M176" s="245"/>
      <c r="N176" s="245"/>
      <c r="O176" s="248"/>
      <c r="P176" s="354"/>
      <c r="Q176" s="245"/>
      <c r="R176" s="245"/>
      <c r="S176" s="245"/>
      <c r="T176" s="245"/>
      <c r="U176" s="245"/>
      <c r="V176" s="245"/>
      <c r="W176" s="245"/>
      <c r="X176" s="248"/>
      <c r="Y176" s="355"/>
      <c r="Z176" s="245"/>
      <c r="AA176" s="246"/>
      <c r="AB176" s="356"/>
      <c r="AC176" s="245"/>
      <c r="AD176" s="248"/>
      <c r="AE176" s="357"/>
      <c r="AF176" s="245"/>
      <c r="AG176" s="245"/>
      <c r="AH176" s="245"/>
      <c r="AI176" s="245"/>
      <c r="AJ176" s="245"/>
      <c r="AK176" s="245"/>
      <c r="AL176" s="245"/>
      <c r="AM176" s="248"/>
    </row>
    <row r="177" spans="1:39" ht="39.75" customHeight="1">
      <c r="A177" s="116">
        <f t="shared" si="1"/>
        <v>165</v>
      </c>
      <c r="B177" s="358" t="s">
        <v>223</v>
      </c>
      <c r="C177" s="248"/>
      <c r="D177" s="352"/>
      <c r="E177" s="245"/>
      <c r="F177" s="245"/>
      <c r="G177" s="245"/>
      <c r="H177" s="245"/>
      <c r="I177" s="245"/>
      <c r="J177" s="248"/>
      <c r="K177" s="353"/>
      <c r="L177" s="245"/>
      <c r="M177" s="245"/>
      <c r="N177" s="245"/>
      <c r="O177" s="248"/>
      <c r="P177" s="354"/>
      <c r="Q177" s="245"/>
      <c r="R177" s="245"/>
      <c r="S177" s="245"/>
      <c r="T177" s="245"/>
      <c r="U177" s="245"/>
      <c r="V177" s="245"/>
      <c r="W177" s="245"/>
      <c r="X177" s="248"/>
      <c r="Y177" s="355"/>
      <c r="Z177" s="245"/>
      <c r="AA177" s="246"/>
      <c r="AB177" s="356"/>
      <c r="AC177" s="245"/>
      <c r="AD177" s="248"/>
      <c r="AE177" s="357"/>
      <c r="AF177" s="245"/>
      <c r="AG177" s="245"/>
      <c r="AH177" s="245"/>
      <c r="AI177" s="245"/>
      <c r="AJ177" s="245"/>
      <c r="AK177" s="245"/>
      <c r="AL177" s="245"/>
      <c r="AM177" s="248"/>
    </row>
    <row r="178" spans="1:39" ht="39.75" customHeight="1">
      <c r="A178" s="116">
        <f t="shared" si="1"/>
        <v>166</v>
      </c>
      <c r="B178" s="358" t="s">
        <v>223</v>
      </c>
      <c r="C178" s="248"/>
      <c r="D178" s="352"/>
      <c r="E178" s="245"/>
      <c r="F178" s="245"/>
      <c r="G178" s="245"/>
      <c r="H178" s="245"/>
      <c r="I178" s="245"/>
      <c r="J178" s="248"/>
      <c r="K178" s="353"/>
      <c r="L178" s="245"/>
      <c r="M178" s="245"/>
      <c r="N178" s="245"/>
      <c r="O178" s="248"/>
      <c r="P178" s="354"/>
      <c r="Q178" s="245"/>
      <c r="R178" s="245"/>
      <c r="S178" s="245"/>
      <c r="T178" s="245"/>
      <c r="U178" s="245"/>
      <c r="V178" s="245"/>
      <c r="W178" s="245"/>
      <c r="X178" s="248"/>
      <c r="Y178" s="355"/>
      <c r="Z178" s="245"/>
      <c r="AA178" s="246"/>
      <c r="AB178" s="356"/>
      <c r="AC178" s="245"/>
      <c r="AD178" s="248"/>
      <c r="AE178" s="357"/>
      <c r="AF178" s="245"/>
      <c r="AG178" s="245"/>
      <c r="AH178" s="245"/>
      <c r="AI178" s="245"/>
      <c r="AJ178" s="245"/>
      <c r="AK178" s="245"/>
      <c r="AL178" s="245"/>
      <c r="AM178" s="248"/>
    </row>
    <row r="179" spans="1:39" ht="39.75" customHeight="1">
      <c r="A179" s="116">
        <f t="shared" si="1"/>
        <v>167</v>
      </c>
      <c r="B179" s="358" t="s">
        <v>223</v>
      </c>
      <c r="C179" s="248"/>
      <c r="D179" s="352"/>
      <c r="E179" s="245"/>
      <c r="F179" s="245"/>
      <c r="G179" s="245"/>
      <c r="H179" s="245"/>
      <c r="I179" s="245"/>
      <c r="J179" s="248"/>
      <c r="K179" s="353"/>
      <c r="L179" s="245"/>
      <c r="M179" s="245"/>
      <c r="N179" s="245"/>
      <c r="O179" s="248"/>
      <c r="P179" s="354"/>
      <c r="Q179" s="245"/>
      <c r="R179" s="245"/>
      <c r="S179" s="245"/>
      <c r="T179" s="245"/>
      <c r="U179" s="245"/>
      <c r="V179" s="245"/>
      <c r="W179" s="245"/>
      <c r="X179" s="248"/>
      <c r="Y179" s="355"/>
      <c r="Z179" s="245"/>
      <c r="AA179" s="246"/>
      <c r="AB179" s="356"/>
      <c r="AC179" s="245"/>
      <c r="AD179" s="248"/>
      <c r="AE179" s="357"/>
      <c r="AF179" s="245"/>
      <c r="AG179" s="245"/>
      <c r="AH179" s="245"/>
      <c r="AI179" s="245"/>
      <c r="AJ179" s="245"/>
      <c r="AK179" s="245"/>
      <c r="AL179" s="245"/>
      <c r="AM179" s="248"/>
    </row>
    <row r="180" spans="1:39" ht="39.75" customHeight="1">
      <c r="A180" s="116">
        <f t="shared" si="1"/>
        <v>168</v>
      </c>
      <c r="B180" s="358" t="s">
        <v>223</v>
      </c>
      <c r="C180" s="248"/>
      <c r="D180" s="352"/>
      <c r="E180" s="245"/>
      <c r="F180" s="245"/>
      <c r="G180" s="245"/>
      <c r="H180" s="245"/>
      <c r="I180" s="245"/>
      <c r="J180" s="248"/>
      <c r="K180" s="353"/>
      <c r="L180" s="245"/>
      <c r="M180" s="245"/>
      <c r="N180" s="245"/>
      <c r="O180" s="248"/>
      <c r="P180" s="354"/>
      <c r="Q180" s="245"/>
      <c r="R180" s="245"/>
      <c r="S180" s="245"/>
      <c r="T180" s="245"/>
      <c r="U180" s="245"/>
      <c r="V180" s="245"/>
      <c r="W180" s="245"/>
      <c r="X180" s="248"/>
      <c r="Y180" s="355"/>
      <c r="Z180" s="245"/>
      <c r="AA180" s="246"/>
      <c r="AB180" s="356"/>
      <c r="AC180" s="245"/>
      <c r="AD180" s="248"/>
      <c r="AE180" s="357"/>
      <c r="AF180" s="245"/>
      <c r="AG180" s="245"/>
      <c r="AH180" s="245"/>
      <c r="AI180" s="245"/>
      <c r="AJ180" s="245"/>
      <c r="AK180" s="245"/>
      <c r="AL180" s="245"/>
      <c r="AM180" s="248"/>
    </row>
    <row r="181" spans="1:39" ht="39.75" customHeight="1">
      <c r="A181" s="116">
        <f t="shared" si="1"/>
        <v>169</v>
      </c>
      <c r="B181" s="358" t="s">
        <v>223</v>
      </c>
      <c r="C181" s="248"/>
      <c r="D181" s="352"/>
      <c r="E181" s="245"/>
      <c r="F181" s="245"/>
      <c r="G181" s="245"/>
      <c r="H181" s="245"/>
      <c r="I181" s="245"/>
      <c r="J181" s="248"/>
      <c r="K181" s="353"/>
      <c r="L181" s="245"/>
      <c r="M181" s="245"/>
      <c r="N181" s="245"/>
      <c r="O181" s="248"/>
      <c r="P181" s="354"/>
      <c r="Q181" s="245"/>
      <c r="R181" s="245"/>
      <c r="S181" s="245"/>
      <c r="T181" s="245"/>
      <c r="U181" s="245"/>
      <c r="V181" s="245"/>
      <c r="W181" s="245"/>
      <c r="X181" s="248"/>
      <c r="Y181" s="355"/>
      <c r="Z181" s="245"/>
      <c r="AA181" s="246"/>
      <c r="AB181" s="356"/>
      <c r="AC181" s="245"/>
      <c r="AD181" s="248"/>
      <c r="AE181" s="357"/>
      <c r="AF181" s="245"/>
      <c r="AG181" s="245"/>
      <c r="AH181" s="245"/>
      <c r="AI181" s="245"/>
      <c r="AJ181" s="245"/>
      <c r="AK181" s="245"/>
      <c r="AL181" s="245"/>
      <c r="AM181" s="248"/>
    </row>
    <row r="182" spans="1:39" ht="39.75" customHeight="1">
      <c r="A182" s="116">
        <f t="shared" si="1"/>
        <v>170</v>
      </c>
      <c r="B182" s="358" t="s">
        <v>223</v>
      </c>
      <c r="C182" s="248"/>
      <c r="D182" s="352"/>
      <c r="E182" s="245"/>
      <c r="F182" s="245"/>
      <c r="G182" s="245"/>
      <c r="H182" s="245"/>
      <c r="I182" s="245"/>
      <c r="J182" s="248"/>
      <c r="K182" s="353"/>
      <c r="L182" s="245"/>
      <c r="M182" s="245"/>
      <c r="N182" s="245"/>
      <c r="O182" s="248"/>
      <c r="P182" s="354"/>
      <c r="Q182" s="245"/>
      <c r="R182" s="245"/>
      <c r="S182" s="245"/>
      <c r="T182" s="245"/>
      <c r="U182" s="245"/>
      <c r="V182" s="245"/>
      <c r="W182" s="245"/>
      <c r="X182" s="248"/>
      <c r="Y182" s="355"/>
      <c r="Z182" s="245"/>
      <c r="AA182" s="246"/>
      <c r="AB182" s="356"/>
      <c r="AC182" s="245"/>
      <c r="AD182" s="248"/>
      <c r="AE182" s="357"/>
      <c r="AF182" s="245"/>
      <c r="AG182" s="245"/>
      <c r="AH182" s="245"/>
      <c r="AI182" s="245"/>
      <c r="AJ182" s="245"/>
      <c r="AK182" s="245"/>
      <c r="AL182" s="245"/>
      <c r="AM182" s="248"/>
    </row>
    <row r="183" spans="1:39" ht="39.75" customHeight="1">
      <c r="A183" s="116">
        <f t="shared" si="1"/>
        <v>171</v>
      </c>
      <c r="B183" s="358" t="s">
        <v>223</v>
      </c>
      <c r="C183" s="248"/>
      <c r="D183" s="352"/>
      <c r="E183" s="245"/>
      <c r="F183" s="245"/>
      <c r="G183" s="245"/>
      <c r="H183" s="245"/>
      <c r="I183" s="245"/>
      <c r="J183" s="248"/>
      <c r="K183" s="353"/>
      <c r="L183" s="245"/>
      <c r="M183" s="245"/>
      <c r="N183" s="245"/>
      <c r="O183" s="248"/>
      <c r="P183" s="354"/>
      <c r="Q183" s="245"/>
      <c r="R183" s="245"/>
      <c r="S183" s="245"/>
      <c r="T183" s="245"/>
      <c r="U183" s="245"/>
      <c r="V183" s="245"/>
      <c r="W183" s="245"/>
      <c r="X183" s="248"/>
      <c r="Y183" s="355"/>
      <c r="Z183" s="245"/>
      <c r="AA183" s="246"/>
      <c r="AB183" s="356"/>
      <c r="AC183" s="245"/>
      <c r="AD183" s="248"/>
      <c r="AE183" s="357"/>
      <c r="AF183" s="245"/>
      <c r="AG183" s="245"/>
      <c r="AH183" s="245"/>
      <c r="AI183" s="245"/>
      <c r="AJ183" s="245"/>
      <c r="AK183" s="245"/>
      <c r="AL183" s="245"/>
      <c r="AM183" s="248"/>
    </row>
    <row r="184" spans="1:39" ht="39.75" customHeight="1">
      <c r="A184" s="116">
        <f t="shared" si="1"/>
        <v>172</v>
      </c>
      <c r="B184" s="358" t="s">
        <v>223</v>
      </c>
      <c r="C184" s="248"/>
      <c r="D184" s="352"/>
      <c r="E184" s="245"/>
      <c r="F184" s="245"/>
      <c r="G184" s="245"/>
      <c r="H184" s="245"/>
      <c r="I184" s="245"/>
      <c r="J184" s="248"/>
      <c r="K184" s="353"/>
      <c r="L184" s="245"/>
      <c r="M184" s="245"/>
      <c r="N184" s="245"/>
      <c r="O184" s="248"/>
      <c r="P184" s="354"/>
      <c r="Q184" s="245"/>
      <c r="R184" s="245"/>
      <c r="S184" s="245"/>
      <c r="T184" s="245"/>
      <c r="U184" s="245"/>
      <c r="V184" s="245"/>
      <c r="W184" s="245"/>
      <c r="X184" s="248"/>
      <c r="Y184" s="355"/>
      <c r="Z184" s="245"/>
      <c r="AA184" s="246"/>
      <c r="AB184" s="356"/>
      <c r="AC184" s="245"/>
      <c r="AD184" s="248"/>
      <c r="AE184" s="357"/>
      <c r="AF184" s="245"/>
      <c r="AG184" s="245"/>
      <c r="AH184" s="245"/>
      <c r="AI184" s="245"/>
      <c r="AJ184" s="245"/>
      <c r="AK184" s="245"/>
      <c r="AL184" s="245"/>
      <c r="AM184" s="248"/>
    </row>
    <row r="185" spans="1:39" ht="39.75" customHeight="1">
      <c r="A185" s="116">
        <f t="shared" si="1"/>
        <v>173</v>
      </c>
      <c r="B185" s="358" t="s">
        <v>223</v>
      </c>
      <c r="C185" s="248"/>
      <c r="D185" s="352"/>
      <c r="E185" s="245"/>
      <c r="F185" s="245"/>
      <c r="G185" s="245"/>
      <c r="H185" s="245"/>
      <c r="I185" s="245"/>
      <c r="J185" s="248"/>
      <c r="K185" s="353"/>
      <c r="L185" s="245"/>
      <c r="M185" s="245"/>
      <c r="N185" s="245"/>
      <c r="O185" s="248"/>
      <c r="P185" s="354"/>
      <c r="Q185" s="245"/>
      <c r="R185" s="245"/>
      <c r="S185" s="245"/>
      <c r="T185" s="245"/>
      <c r="U185" s="245"/>
      <c r="V185" s="245"/>
      <c r="W185" s="245"/>
      <c r="X185" s="248"/>
      <c r="Y185" s="355"/>
      <c r="Z185" s="245"/>
      <c r="AA185" s="246"/>
      <c r="AB185" s="356"/>
      <c r="AC185" s="245"/>
      <c r="AD185" s="248"/>
      <c r="AE185" s="357"/>
      <c r="AF185" s="245"/>
      <c r="AG185" s="245"/>
      <c r="AH185" s="245"/>
      <c r="AI185" s="245"/>
      <c r="AJ185" s="245"/>
      <c r="AK185" s="245"/>
      <c r="AL185" s="245"/>
      <c r="AM185" s="248"/>
    </row>
    <row r="186" spans="1:39" ht="39.75" customHeight="1">
      <c r="A186" s="116">
        <f t="shared" si="1"/>
        <v>174</v>
      </c>
      <c r="B186" s="358" t="s">
        <v>223</v>
      </c>
      <c r="C186" s="248"/>
      <c r="D186" s="352"/>
      <c r="E186" s="245"/>
      <c r="F186" s="245"/>
      <c r="G186" s="245"/>
      <c r="H186" s="245"/>
      <c r="I186" s="245"/>
      <c r="J186" s="248"/>
      <c r="K186" s="353"/>
      <c r="L186" s="245"/>
      <c r="M186" s="245"/>
      <c r="N186" s="245"/>
      <c r="O186" s="248"/>
      <c r="P186" s="354"/>
      <c r="Q186" s="245"/>
      <c r="R186" s="245"/>
      <c r="S186" s="245"/>
      <c r="T186" s="245"/>
      <c r="U186" s="245"/>
      <c r="V186" s="245"/>
      <c r="W186" s="245"/>
      <c r="X186" s="248"/>
      <c r="Y186" s="355"/>
      <c r="Z186" s="245"/>
      <c r="AA186" s="246"/>
      <c r="AB186" s="356"/>
      <c r="AC186" s="245"/>
      <c r="AD186" s="248"/>
      <c r="AE186" s="357"/>
      <c r="AF186" s="245"/>
      <c r="AG186" s="245"/>
      <c r="AH186" s="245"/>
      <c r="AI186" s="245"/>
      <c r="AJ186" s="245"/>
      <c r="AK186" s="245"/>
      <c r="AL186" s="245"/>
      <c r="AM186" s="248"/>
    </row>
    <row r="187" spans="1:39" ht="39.75" customHeight="1">
      <c r="A187" s="116">
        <f t="shared" si="1"/>
        <v>175</v>
      </c>
      <c r="B187" s="358" t="s">
        <v>223</v>
      </c>
      <c r="C187" s="248"/>
      <c r="D187" s="352"/>
      <c r="E187" s="245"/>
      <c r="F187" s="245"/>
      <c r="G187" s="245"/>
      <c r="H187" s="245"/>
      <c r="I187" s="245"/>
      <c r="J187" s="248"/>
      <c r="K187" s="353"/>
      <c r="L187" s="245"/>
      <c r="M187" s="245"/>
      <c r="N187" s="245"/>
      <c r="O187" s="248"/>
      <c r="P187" s="354"/>
      <c r="Q187" s="245"/>
      <c r="R187" s="245"/>
      <c r="S187" s="245"/>
      <c r="T187" s="245"/>
      <c r="U187" s="245"/>
      <c r="V187" s="245"/>
      <c r="W187" s="245"/>
      <c r="X187" s="248"/>
      <c r="Y187" s="355"/>
      <c r="Z187" s="245"/>
      <c r="AA187" s="246"/>
      <c r="AB187" s="356"/>
      <c r="AC187" s="245"/>
      <c r="AD187" s="248"/>
      <c r="AE187" s="357"/>
      <c r="AF187" s="245"/>
      <c r="AG187" s="245"/>
      <c r="AH187" s="245"/>
      <c r="AI187" s="245"/>
      <c r="AJ187" s="245"/>
      <c r="AK187" s="245"/>
      <c r="AL187" s="245"/>
      <c r="AM187" s="248"/>
    </row>
    <row r="188" spans="1:39" ht="39.75" customHeight="1">
      <c r="A188" s="116">
        <f t="shared" si="1"/>
        <v>176</v>
      </c>
      <c r="B188" s="358" t="s">
        <v>223</v>
      </c>
      <c r="C188" s="248"/>
      <c r="D188" s="352"/>
      <c r="E188" s="245"/>
      <c r="F188" s="245"/>
      <c r="G188" s="245"/>
      <c r="H188" s="245"/>
      <c r="I188" s="245"/>
      <c r="J188" s="248"/>
      <c r="K188" s="353"/>
      <c r="L188" s="245"/>
      <c r="M188" s="245"/>
      <c r="N188" s="245"/>
      <c r="O188" s="248"/>
      <c r="P188" s="354"/>
      <c r="Q188" s="245"/>
      <c r="R188" s="245"/>
      <c r="S188" s="245"/>
      <c r="T188" s="245"/>
      <c r="U188" s="245"/>
      <c r="V188" s="245"/>
      <c r="W188" s="245"/>
      <c r="X188" s="248"/>
      <c r="Y188" s="355"/>
      <c r="Z188" s="245"/>
      <c r="AA188" s="246"/>
      <c r="AB188" s="356"/>
      <c r="AC188" s="245"/>
      <c r="AD188" s="248"/>
      <c r="AE188" s="357"/>
      <c r="AF188" s="245"/>
      <c r="AG188" s="245"/>
      <c r="AH188" s="245"/>
      <c r="AI188" s="245"/>
      <c r="AJ188" s="245"/>
      <c r="AK188" s="245"/>
      <c r="AL188" s="245"/>
      <c r="AM188" s="248"/>
    </row>
    <row r="189" spans="1:39" ht="39.75" customHeight="1">
      <c r="A189" s="116">
        <f t="shared" si="1"/>
        <v>177</v>
      </c>
      <c r="B189" s="358" t="s">
        <v>223</v>
      </c>
      <c r="C189" s="248"/>
      <c r="D189" s="352"/>
      <c r="E189" s="245"/>
      <c r="F189" s="245"/>
      <c r="G189" s="245"/>
      <c r="H189" s="245"/>
      <c r="I189" s="245"/>
      <c r="J189" s="248"/>
      <c r="K189" s="353"/>
      <c r="L189" s="245"/>
      <c r="M189" s="245"/>
      <c r="N189" s="245"/>
      <c r="O189" s="248"/>
      <c r="P189" s="354"/>
      <c r="Q189" s="245"/>
      <c r="R189" s="245"/>
      <c r="S189" s="245"/>
      <c r="T189" s="245"/>
      <c r="U189" s="245"/>
      <c r="V189" s="245"/>
      <c r="W189" s="245"/>
      <c r="X189" s="248"/>
      <c r="Y189" s="355"/>
      <c r="Z189" s="245"/>
      <c r="AA189" s="246"/>
      <c r="AB189" s="356"/>
      <c r="AC189" s="245"/>
      <c r="AD189" s="248"/>
      <c r="AE189" s="357"/>
      <c r="AF189" s="245"/>
      <c r="AG189" s="245"/>
      <c r="AH189" s="245"/>
      <c r="AI189" s="245"/>
      <c r="AJ189" s="245"/>
      <c r="AK189" s="245"/>
      <c r="AL189" s="245"/>
      <c r="AM189" s="248"/>
    </row>
    <row r="190" spans="1:39" ht="39.75" customHeight="1">
      <c r="A190" s="116">
        <f t="shared" si="1"/>
        <v>178</v>
      </c>
      <c r="B190" s="358" t="s">
        <v>223</v>
      </c>
      <c r="C190" s="248"/>
      <c r="D190" s="352"/>
      <c r="E190" s="245"/>
      <c r="F190" s="245"/>
      <c r="G190" s="245"/>
      <c r="H190" s="245"/>
      <c r="I190" s="245"/>
      <c r="J190" s="248"/>
      <c r="K190" s="353"/>
      <c r="L190" s="245"/>
      <c r="M190" s="245"/>
      <c r="N190" s="245"/>
      <c r="O190" s="248"/>
      <c r="P190" s="354"/>
      <c r="Q190" s="245"/>
      <c r="R190" s="245"/>
      <c r="S190" s="245"/>
      <c r="T190" s="245"/>
      <c r="U190" s="245"/>
      <c r="V190" s="245"/>
      <c r="W190" s="245"/>
      <c r="X190" s="248"/>
      <c r="Y190" s="355"/>
      <c r="Z190" s="245"/>
      <c r="AA190" s="246"/>
      <c r="AB190" s="356"/>
      <c r="AC190" s="245"/>
      <c r="AD190" s="248"/>
      <c r="AE190" s="357"/>
      <c r="AF190" s="245"/>
      <c r="AG190" s="245"/>
      <c r="AH190" s="245"/>
      <c r="AI190" s="245"/>
      <c r="AJ190" s="245"/>
      <c r="AK190" s="245"/>
      <c r="AL190" s="245"/>
      <c r="AM190" s="248"/>
    </row>
    <row r="191" spans="1:39" ht="39.75" customHeight="1">
      <c r="A191" s="116">
        <f t="shared" si="1"/>
        <v>179</v>
      </c>
      <c r="B191" s="358" t="s">
        <v>223</v>
      </c>
      <c r="C191" s="248"/>
      <c r="D191" s="352"/>
      <c r="E191" s="245"/>
      <c r="F191" s="245"/>
      <c r="G191" s="245"/>
      <c r="H191" s="245"/>
      <c r="I191" s="245"/>
      <c r="J191" s="248"/>
      <c r="K191" s="353"/>
      <c r="L191" s="245"/>
      <c r="M191" s="245"/>
      <c r="N191" s="245"/>
      <c r="O191" s="248"/>
      <c r="P191" s="354"/>
      <c r="Q191" s="245"/>
      <c r="R191" s="245"/>
      <c r="S191" s="245"/>
      <c r="T191" s="245"/>
      <c r="U191" s="245"/>
      <c r="V191" s="245"/>
      <c r="W191" s="245"/>
      <c r="X191" s="248"/>
      <c r="Y191" s="355"/>
      <c r="Z191" s="245"/>
      <c r="AA191" s="246"/>
      <c r="AB191" s="356"/>
      <c r="AC191" s="245"/>
      <c r="AD191" s="248"/>
      <c r="AE191" s="357"/>
      <c r="AF191" s="245"/>
      <c r="AG191" s="245"/>
      <c r="AH191" s="245"/>
      <c r="AI191" s="245"/>
      <c r="AJ191" s="245"/>
      <c r="AK191" s="245"/>
      <c r="AL191" s="245"/>
      <c r="AM191" s="248"/>
    </row>
    <row r="192" spans="1:39" ht="39.75" customHeight="1">
      <c r="A192" s="116">
        <f t="shared" si="1"/>
        <v>180</v>
      </c>
      <c r="B192" s="358" t="s">
        <v>223</v>
      </c>
      <c r="C192" s="248"/>
      <c r="D192" s="352"/>
      <c r="E192" s="245"/>
      <c r="F192" s="245"/>
      <c r="G192" s="245"/>
      <c r="H192" s="245"/>
      <c r="I192" s="245"/>
      <c r="J192" s="248"/>
      <c r="K192" s="353"/>
      <c r="L192" s="245"/>
      <c r="M192" s="245"/>
      <c r="N192" s="245"/>
      <c r="O192" s="248"/>
      <c r="P192" s="354"/>
      <c r="Q192" s="245"/>
      <c r="R192" s="245"/>
      <c r="S192" s="245"/>
      <c r="T192" s="245"/>
      <c r="U192" s="245"/>
      <c r="V192" s="245"/>
      <c r="W192" s="245"/>
      <c r="X192" s="248"/>
      <c r="Y192" s="355"/>
      <c r="Z192" s="245"/>
      <c r="AA192" s="246"/>
      <c r="AB192" s="356"/>
      <c r="AC192" s="245"/>
      <c r="AD192" s="248"/>
      <c r="AE192" s="357"/>
      <c r="AF192" s="245"/>
      <c r="AG192" s="245"/>
      <c r="AH192" s="245"/>
      <c r="AI192" s="245"/>
      <c r="AJ192" s="245"/>
      <c r="AK192" s="245"/>
      <c r="AL192" s="245"/>
      <c r="AM192" s="248"/>
    </row>
    <row r="193" spans="1:39" ht="39.75" customHeight="1">
      <c r="A193" s="116">
        <f t="shared" si="1"/>
        <v>181</v>
      </c>
      <c r="B193" s="358" t="s">
        <v>223</v>
      </c>
      <c r="C193" s="248"/>
      <c r="D193" s="352"/>
      <c r="E193" s="245"/>
      <c r="F193" s="245"/>
      <c r="G193" s="245"/>
      <c r="H193" s="245"/>
      <c r="I193" s="245"/>
      <c r="J193" s="248"/>
      <c r="K193" s="353"/>
      <c r="L193" s="245"/>
      <c r="M193" s="245"/>
      <c r="N193" s="245"/>
      <c r="O193" s="248"/>
      <c r="P193" s="354"/>
      <c r="Q193" s="245"/>
      <c r="R193" s="245"/>
      <c r="S193" s="245"/>
      <c r="T193" s="245"/>
      <c r="U193" s="245"/>
      <c r="V193" s="245"/>
      <c r="W193" s="245"/>
      <c r="X193" s="248"/>
      <c r="Y193" s="355"/>
      <c r="Z193" s="245"/>
      <c r="AA193" s="246"/>
      <c r="AB193" s="356"/>
      <c r="AC193" s="245"/>
      <c r="AD193" s="248"/>
      <c r="AE193" s="357"/>
      <c r="AF193" s="245"/>
      <c r="AG193" s="245"/>
      <c r="AH193" s="245"/>
      <c r="AI193" s="245"/>
      <c r="AJ193" s="245"/>
      <c r="AK193" s="245"/>
      <c r="AL193" s="245"/>
      <c r="AM193" s="248"/>
    </row>
    <row r="194" spans="1:39" ht="39.75" customHeight="1">
      <c r="A194" s="116">
        <f t="shared" si="1"/>
        <v>182</v>
      </c>
      <c r="B194" s="358" t="s">
        <v>223</v>
      </c>
      <c r="C194" s="248"/>
      <c r="D194" s="352"/>
      <c r="E194" s="245"/>
      <c r="F194" s="245"/>
      <c r="G194" s="245"/>
      <c r="H194" s="245"/>
      <c r="I194" s="245"/>
      <c r="J194" s="248"/>
      <c r="K194" s="353"/>
      <c r="L194" s="245"/>
      <c r="M194" s="245"/>
      <c r="N194" s="245"/>
      <c r="O194" s="248"/>
      <c r="P194" s="354"/>
      <c r="Q194" s="245"/>
      <c r="R194" s="245"/>
      <c r="S194" s="245"/>
      <c r="T194" s="245"/>
      <c r="U194" s="245"/>
      <c r="V194" s="245"/>
      <c r="W194" s="245"/>
      <c r="X194" s="248"/>
      <c r="Y194" s="355"/>
      <c r="Z194" s="245"/>
      <c r="AA194" s="246"/>
      <c r="AB194" s="356"/>
      <c r="AC194" s="245"/>
      <c r="AD194" s="248"/>
      <c r="AE194" s="357"/>
      <c r="AF194" s="245"/>
      <c r="AG194" s="245"/>
      <c r="AH194" s="245"/>
      <c r="AI194" s="245"/>
      <c r="AJ194" s="245"/>
      <c r="AK194" s="245"/>
      <c r="AL194" s="245"/>
      <c r="AM194" s="248"/>
    </row>
    <row r="195" spans="1:39" ht="39.75" customHeight="1">
      <c r="A195" s="116">
        <f t="shared" si="1"/>
        <v>183</v>
      </c>
      <c r="B195" s="358" t="s">
        <v>223</v>
      </c>
      <c r="C195" s="248"/>
      <c r="D195" s="352"/>
      <c r="E195" s="245"/>
      <c r="F195" s="245"/>
      <c r="G195" s="245"/>
      <c r="H195" s="245"/>
      <c r="I195" s="245"/>
      <c r="J195" s="248"/>
      <c r="K195" s="353"/>
      <c r="L195" s="245"/>
      <c r="M195" s="245"/>
      <c r="N195" s="245"/>
      <c r="O195" s="248"/>
      <c r="P195" s="354"/>
      <c r="Q195" s="245"/>
      <c r="R195" s="245"/>
      <c r="S195" s="245"/>
      <c r="T195" s="245"/>
      <c r="U195" s="245"/>
      <c r="V195" s="245"/>
      <c r="W195" s="245"/>
      <c r="X195" s="248"/>
      <c r="Y195" s="355"/>
      <c r="Z195" s="245"/>
      <c r="AA195" s="246"/>
      <c r="AB195" s="356"/>
      <c r="AC195" s="245"/>
      <c r="AD195" s="248"/>
      <c r="AE195" s="357"/>
      <c r="AF195" s="245"/>
      <c r="AG195" s="245"/>
      <c r="AH195" s="245"/>
      <c r="AI195" s="245"/>
      <c r="AJ195" s="245"/>
      <c r="AK195" s="245"/>
      <c r="AL195" s="245"/>
      <c r="AM195" s="248"/>
    </row>
    <row r="196" spans="1:39" ht="39.75" customHeight="1">
      <c r="A196" s="116">
        <f t="shared" si="1"/>
        <v>184</v>
      </c>
      <c r="B196" s="358" t="s">
        <v>223</v>
      </c>
      <c r="C196" s="248"/>
      <c r="D196" s="352"/>
      <c r="E196" s="245"/>
      <c r="F196" s="245"/>
      <c r="G196" s="245"/>
      <c r="H196" s="245"/>
      <c r="I196" s="245"/>
      <c r="J196" s="248"/>
      <c r="K196" s="353"/>
      <c r="L196" s="245"/>
      <c r="M196" s="245"/>
      <c r="N196" s="245"/>
      <c r="O196" s="248"/>
      <c r="P196" s="354"/>
      <c r="Q196" s="245"/>
      <c r="R196" s="245"/>
      <c r="S196" s="245"/>
      <c r="T196" s="245"/>
      <c r="U196" s="245"/>
      <c r="V196" s="245"/>
      <c r="W196" s="245"/>
      <c r="X196" s="248"/>
      <c r="Y196" s="355"/>
      <c r="Z196" s="245"/>
      <c r="AA196" s="246"/>
      <c r="AB196" s="356"/>
      <c r="AC196" s="245"/>
      <c r="AD196" s="248"/>
      <c r="AE196" s="357"/>
      <c r="AF196" s="245"/>
      <c r="AG196" s="245"/>
      <c r="AH196" s="245"/>
      <c r="AI196" s="245"/>
      <c r="AJ196" s="245"/>
      <c r="AK196" s="245"/>
      <c r="AL196" s="245"/>
      <c r="AM196" s="248"/>
    </row>
    <row r="197" spans="1:39" ht="39.75" customHeight="1">
      <c r="A197" s="116">
        <f t="shared" si="1"/>
        <v>185</v>
      </c>
      <c r="B197" s="358" t="s">
        <v>223</v>
      </c>
      <c r="C197" s="248"/>
      <c r="D197" s="352"/>
      <c r="E197" s="245"/>
      <c r="F197" s="245"/>
      <c r="G197" s="245"/>
      <c r="H197" s="245"/>
      <c r="I197" s="245"/>
      <c r="J197" s="248"/>
      <c r="K197" s="353"/>
      <c r="L197" s="245"/>
      <c r="M197" s="245"/>
      <c r="N197" s="245"/>
      <c r="O197" s="248"/>
      <c r="P197" s="354"/>
      <c r="Q197" s="245"/>
      <c r="R197" s="245"/>
      <c r="S197" s="245"/>
      <c r="T197" s="245"/>
      <c r="U197" s="245"/>
      <c r="V197" s="245"/>
      <c r="W197" s="245"/>
      <c r="X197" s="248"/>
      <c r="Y197" s="355"/>
      <c r="Z197" s="245"/>
      <c r="AA197" s="246"/>
      <c r="AB197" s="356"/>
      <c r="AC197" s="245"/>
      <c r="AD197" s="248"/>
      <c r="AE197" s="357"/>
      <c r="AF197" s="245"/>
      <c r="AG197" s="245"/>
      <c r="AH197" s="245"/>
      <c r="AI197" s="245"/>
      <c r="AJ197" s="245"/>
      <c r="AK197" s="245"/>
      <c r="AL197" s="245"/>
      <c r="AM197" s="248"/>
    </row>
    <row r="198" spans="1:39" ht="39.75" customHeight="1">
      <c r="A198" s="116">
        <f t="shared" si="1"/>
        <v>186</v>
      </c>
      <c r="B198" s="358" t="s">
        <v>223</v>
      </c>
      <c r="C198" s="248"/>
      <c r="D198" s="352"/>
      <c r="E198" s="245"/>
      <c r="F198" s="245"/>
      <c r="G198" s="245"/>
      <c r="H198" s="245"/>
      <c r="I198" s="245"/>
      <c r="J198" s="248"/>
      <c r="K198" s="353"/>
      <c r="L198" s="245"/>
      <c r="M198" s="245"/>
      <c r="N198" s="245"/>
      <c r="O198" s="248"/>
      <c r="P198" s="354"/>
      <c r="Q198" s="245"/>
      <c r="R198" s="245"/>
      <c r="S198" s="245"/>
      <c r="T198" s="245"/>
      <c r="U198" s="245"/>
      <c r="V198" s="245"/>
      <c r="W198" s="245"/>
      <c r="X198" s="248"/>
      <c r="Y198" s="355"/>
      <c r="Z198" s="245"/>
      <c r="AA198" s="246"/>
      <c r="AB198" s="356"/>
      <c r="AC198" s="245"/>
      <c r="AD198" s="248"/>
      <c r="AE198" s="357"/>
      <c r="AF198" s="245"/>
      <c r="AG198" s="245"/>
      <c r="AH198" s="245"/>
      <c r="AI198" s="245"/>
      <c r="AJ198" s="245"/>
      <c r="AK198" s="245"/>
      <c r="AL198" s="245"/>
      <c r="AM198" s="248"/>
    </row>
    <row r="199" spans="1:39" ht="39.75" customHeight="1">
      <c r="A199" s="116">
        <f t="shared" si="1"/>
        <v>187</v>
      </c>
      <c r="B199" s="358" t="s">
        <v>223</v>
      </c>
      <c r="C199" s="248"/>
      <c r="D199" s="352"/>
      <c r="E199" s="245"/>
      <c r="F199" s="245"/>
      <c r="G199" s="245"/>
      <c r="H199" s="245"/>
      <c r="I199" s="245"/>
      <c r="J199" s="248"/>
      <c r="K199" s="353"/>
      <c r="L199" s="245"/>
      <c r="M199" s="245"/>
      <c r="N199" s="245"/>
      <c r="O199" s="248"/>
      <c r="P199" s="354"/>
      <c r="Q199" s="245"/>
      <c r="R199" s="245"/>
      <c r="S199" s="245"/>
      <c r="T199" s="245"/>
      <c r="U199" s="245"/>
      <c r="V199" s="245"/>
      <c r="W199" s="245"/>
      <c r="X199" s="248"/>
      <c r="Y199" s="355"/>
      <c r="Z199" s="245"/>
      <c r="AA199" s="246"/>
      <c r="AB199" s="356"/>
      <c r="AC199" s="245"/>
      <c r="AD199" s="248"/>
      <c r="AE199" s="357"/>
      <c r="AF199" s="245"/>
      <c r="AG199" s="245"/>
      <c r="AH199" s="245"/>
      <c r="AI199" s="245"/>
      <c r="AJ199" s="245"/>
      <c r="AK199" s="245"/>
      <c r="AL199" s="245"/>
      <c r="AM199" s="248"/>
    </row>
    <row r="200" spans="1:39" ht="39.75" customHeight="1">
      <c r="A200" s="116">
        <f t="shared" si="1"/>
        <v>188</v>
      </c>
      <c r="B200" s="358" t="s">
        <v>223</v>
      </c>
      <c r="C200" s="248"/>
      <c r="D200" s="352"/>
      <c r="E200" s="245"/>
      <c r="F200" s="245"/>
      <c r="G200" s="245"/>
      <c r="H200" s="245"/>
      <c r="I200" s="245"/>
      <c r="J200" s="248"/>
      <c r="K200" s="353"/>
      <c r="L200" s="245"/>
      <c r="M200" s="245"/>
      <c r="N200" s="245"/>
      <c r="O200" s="248"/>
      <c r="P200" s="354"/>
      <c r="Q200" s="245"/>
      <c r="R200" s="245"/>
      <c r="S200" s="245"/>
      <c r="T200" s="245"/>
      <c r="U200" s="245"/>
      <c r="V200" s="245"/>
      <c r="W200" s="245"/>
      <c r="X200" s="248"/>
      <c r="Y200" s="355"/>
      <c r="Z200" s="245"/>
      <c r="AA200" s="246"/>
      <c r="AB200" s="356"/>
      <c r="AC200" s="245"/>
      <c r="AD200" s="248"/>
      <c r="AE200" s="357"/>
      <c r="AF200" s="245"/>
      <c r="AG200" s="245"/>
      <c r="AH200" s="245"/>
      <c r="AI200" s="245"/>
      <c r="AJ200" s="245"/>
      <c r="AK200" s="245"/>
      <c r="AL200" s="245"/>
      <c r="AM200" s="248"/>
    </row>
    <row r="201" spans="1:39" ht="39.75" customHeight="1">
      <c r="A201" s="116">
        <f t="shared" si="1"/>
        <v>189</v>
      </c>
      <c r="B201" s="358" t="s">
        <v>223</v>
      </c>
      <c r="C201" s="248"/>
      <c r="D201" s="352"/>
      <c r="E201" s="245"/>
      <c r="F201" s="245"/>
      <c r="G201" s="245"/>
      <c r="H201" s="245"/>
      <c r="I201" s="245"/>
      <c r="J201" s="248"/>
      <c r="K201" s="353"/>
      <c r="L201" s="245"/>
      <c r="M201" s="245"/>
      <c r="N201" s="245"/>
      <c r="O201" s="248"/>
      <c r="P201" s="354"/>
      <c r="Q201" s="245"/>
      <c r="R201" s="245"/>
      <c r="S201" s="245"/>
      <c r="T201" s="245"/>
      <c r="U201" s="245"/>
      <c r="V201" s="245"/>
      <c r="W201" s="245"/>
      <c r="X201" s="248"/>
      <c r="Y201" s="355"/>
      <c r="Z201" s="245"/>
      <c r="AA201" s="246"/>
      <c r="AB201" s="356"/>
      <c r="AC201" s="245"/>
      <c r="AD201" s="248"/>
      <c r="AE201" s="357"/>
      <c r="AF201" s="245"/>
      <c r="AG201" s="245"/>
      <c r="AH201" s="245"/>
      <c r="AI201" s="245"/>
      <c r="AJ201" s="245"/>
      <c r="AK201" s="245"/>
      <c r="AL201" s="245"/>
      <c r="AM201" s="248"/>
    </row>
    <row r="202" spans="1:39" ht="39.75" customHeight="1">
      <c r="A202" s="116">
        <f t="shared" si="1"/>
        <v>190</v>
      </c>
      <c r="B202" s="358" t="s">
        <v>223</v>
      </c>
      <c r="C202" s="248"/>
      <c r="D202" s="352"/>
      <c r="E202" s="245"/>
      <c r="F202" s="245"/>
      <c r="G202" s="245"/>
      <c r="H202" s="245"/>
      <c r="I202" s="245"/>
      <c r="J202" s="248"/>
      <c r="K202" s="353"/>
      <c r="L202" s="245"/>
      <c r="M202" s="245"/>
      <c r="N202" s="245"/>
      <c r="O202" s="248"/>
      <c r="P202" s="354"/>
      <c r="Q202" s="245"/>
      <c r="R202" s="245"/>
      <c r="S202" s="245"/>
      <c r="T202" s="245"/>
      <c r="U202" s="245"/>
      <c r="V202" s="245"/>
      <c r="W202" s="245"/>
      <c r="X202" s="248"/>
      <c r="Y202" s="355"/>
      <c r="Z202" s="245"/>
      <c r="AA202" s="246"/>
      <c r="AB202" s="356"/>
      <c r="AC202" s="245"/>
      <c r="AD202" s="248"/>
      <c r="AE202" s="357"/>
      <c r="AF202" s="245"/>
      <c r="AG202" s="245"/>
      <c r="AH202" s="245"/>
      <c r="AI202" s="245"/>
      <c r="AJ202" s="245"/>
      <c r="AK202" s="245"/>
      <c r="AL202" s="245"/>
      <c r="AM202" s="248"/>
    </row>
    <row r="203" spans="1:39" ht="39.75" customHeight="1">
      <c r="A203" s="116">
        <f t="shared" si="1"/>
        <v>191</v>
      </c>
      <c r="B203" s="358" t="s">
        <v>223</v>
      </c>
      <c r="C203" s="248"/>
      <c r="D203" s="352"/>
      <c r="E203" s="245"/>
      <c r="F203" s="245"/>
      <c r="G203" s="245"/>
      <c r="H203" s="245"/>
      <c r="I203" s="245"/>
      <c r="J203" s="248"/>
      <c r="K203" s="353"/>
      <c r="L203" s="245"/>
      <c r="M203" s="245"/>
      <c r="N203" s="245"/>
      <c r="O203" s="248"/>
      <c r="P203" s="354"/>
      <c r="Q203" s="245"/>
      <c r="R203" s="245"/>
      <c r="S203" s="245"/>
      <c r="T203" s="245"/>
      <c r="U203" s="245"/>
      <c r="V203" s="245"/>
      <c r="W203" s="245"/>
      <c r="X203" s="248"/>
      <c r="Y203" s="355"/>
      <c r="Z203" s="245"/>
      <c r="AA203" s="246"/>
      <c r="AB203" s="356"/>
      <c r="AC203" s="245"/>
      <c r="AD203" s="248"/>
      <c r="AE203" s="357"/>
      <c r="AF203" s="245"/>
      <c r="AG203" s="245"/>
      <c r="AH203" s="245"/>
      <c r="AI203" s="245"/>
      <c r="AJ203" s="245"/>
      <c r="AK203" s="245"/>
      <c r="AL203" s="245"/>
      <c r="AM203" s="248"/>
    </row>
    <row r="204" spans="1:39" ht="39.75" customHeight="1">
      <c r="A204" s="116">
        <f t="shared" si="1"/>
        <v>192</v>
      </c>
      <c r="B204" s="358" t="s">
        <v>223</v>
      </c>
      <c r="C204" s="248"/>
      <c r="D204" s="352"/>
      <c r="E204" s="245"/>
      <c r="F204" s="245"/>
      <c r="G204" s="245"/>
      <c r="H204" s="245"/>
      <c r="I204" s="245"/>
      <c r="J204" s="248"/>
      <c r="K204" s="353"/>
      <c r="L204" s="245"/>
      <c r="M204" s="245"/>
      <c r="N204" s="245"/>
      <c r="O204" s="248"/>
      <c r="P204" s="354"/>
      <c r="Q204" s="245"/>
      <c r="R204" s="245"/>
      <c r="S204" s="245"/>
      <c r="T204" s="245"/>
      <c r="U204" s="245"/>
      <c r="V204" s="245"/>
      <c r="W204" s="245"/>
      <c r="X204" s="248"/>
      <c r="Y204" s="355"/>
      <c r="Z204" s="245"/>
      <c r="AA204" s="246"/>
      <c r="AB204" s="356"/>
      <c r="AC204" s="245"/>
      <c r="AD204" s="248"/>
      <c r="AE204" s="357"/>
      <c r="AF204" s="245"/>
      <c r="AG204" s="245"/>
      <c r="AH204" s="245"/>
      <c r="AI204" s="245"/>
      <c r="AJ204" s="245"/>
      <c r="AK204" s="245"/>
      <c r="AL204" s="245"/>
      <c r="AM204" s="248"/>
    </row>
    <row r="205" spans="1:39" ht="39.75" customHeight="1">
      <c r="A205" s="116">
        <f t="shared" si="1"/>
        <v>193</v>
      </c>
      <c r="B205" s="358" t="s">
        <v>223</v>
      </c>
      <c r="C205" s="248"/>
      <c r="D205" s="352"/>
      <c r="E205" s="245"/>
      <c r="F205" s="245"/>
      <c r="G205" s="245"/>
      <c r="H205" s="245"/>
      <c r="I205" s="245"/>
      <c r="J205" s="248"/>
      <c r="K205" s="353"/>
      <c r="L205" s="245"/>
      <c r="M205" s="245"/>
      <c r="N205" s="245"/>
      <c r="O205" s="248"/>
      <c r="P205" s="354"/>
      <c r="Q205" s="245"/>
      <c r="R205" s="245"/>
      <c r="S205" s="245"/>
      <c r="T205" s="245"/>
      <c r="U205" s="245"/>
      <c r="V205" s="245"/>
      <c r="W205" s="245"/>
      <c r="X205" s="248"/>
      <c r="Y205" s="355"/>
      <c r="Z205" s="245"/>
      <c r="AA205" s="246"/>
      <c r="AB205" s="356"/>
      <c r="AC205" s="245"/>
      <c r="AD205" s="248"/>
      <c r="AE205" s="357"/>
      <c r="AF205" s="245"/>
      <c r="AG205" s="245"/>
      <c r="AH205" s="245"/>
      <c r="AI205" s="245"/>
      <c r="AJ205" s="245"/>
      <c r="AK205" s="245"/>
      <c r="AL205" s="245"/>
      <c r="AM205" s="248"/>
    </row>
    <row r="206" spans="1:39" ht="39.75" customHeight="1">
      <c r="A206" s="116">
        <f t="shared" si="1"/>
        <v>194</v>
      </c>
      <c r="B206" s="358" t="s">
        <v>223</v>
      </c>
      <c r="C206" s="248"/>
      <c r="D206" s="352"/>
      <c r="E206" s="245"/>
      <c r="F206" s="245"/>
      <c r="G206" s="245"/>
      <c r="H206" s="245"/>
      <c r="I206" s="245"/>
      <c r="J206" s="248"/>
      <c r="K206" s="353"/>
      <c r="L206" s="245"/>
      <c r="M206" s="245"/>
      <c r="N206" s="245"/>
      <c r="O206" s="248"/>
      <c r="P206" s="354"/>
      <c r="Q206" s="245"/>
      <c r="R206" s="245"/>
      <c r="S206" s="245"/>
      <c r="T206" s="245"/>
      <c r="U206" s="245"/>
      <c r="V206" s="245"/>
      <c r="W206" s="245"/>
      <c r="X206" s="248"/>
      <c r="Y206" s="355"/>
      <c r="Z206" s="245"/>
      <c r="AA206" s="246"/>
      <c r="AB206" s="356"/>
      <c r="AC206" s="245"/>
      <c r="AD206" s="248"/>
      <c r="AE206" s="357"/>
      <c r="AF206" s="245"/>
      <c r="AG206" s="245"/>
      <c r="AH206" s="245"/>
      <c r="AI206" s="245"/>
      <c r="AJ206" s="245"/>
      <c r="AK206" s="245"/>
      <c r="AL206" s="245"/>
      <c r="AM206" s="248"/>
    </row>
    <row r="207" spans="1:39" ht="39.75" customHeight="1">
      <c r="A207" s="116">
        <f t="shared" si="1"/>
        <v>195</v>
      </c>
      <c r="B207" s="358" t="s">
        <v>223</v>
      </c>
      <c r="C207" s="248"/>
      <c r="D207" s="352"/>
      <c r="E207" s="245"/>
      <c r="F207" s="245"/>
      <c r="G207" s="245"/>
      <c r="H207" s="245"/>
      <c r="I207" s="245"/>
      <c r="J207" s="248"/>
      <c r="K207" s="353"/>
      <c r="L207" s="245"/>
      <c r="M207" s="245"/>
      <c r="N207" s="245"/>
      <c r="O207" s="248"/>
      <c r="P207" s="354"/>
      <c r="Q207" s="245"/>
      <c r="R207" s="245"/>
      <c r="S207" s="245"/>
      <c r="T207" s="245"/>
      <c r="U207" s="245"/>
      <c r="V207" s="245"/>
      <c r="W207" s="245"/>
      <c r="X207" s="248"/>
      <c r="Y207" s="355"/>
      <c r="Z207" s="245"/>
      <c r="AA207" s="246"/>
      <c r="AB207" s="356"/>
      <c r="AC207" s="245"/>
      <c r="AD207" s="248"/>
      <c r="AE207" s="357"/>
      <c r="AF207" s="245"/>
      <c r="AG207" s="245"/>
      <c r="AH207" s="245"/>
      <c r="AI207" s="245"/>
      <c r="AJ207" s="245"/>
      <c r="AK207" s="245"/>
      <c r="AL207" s="245"/>
      <c r="AM207" s="248"/>
    </row>
    <row r="208" spans="1:39" ht="39.75" customHeight="1">
      <c r="A208" s="116">
        <f t="shared" si="1"/>
        <v>196</v>
      </c>
      <c r="B208" s="358" t="s">
        <v>223</v>
      </c>
      <c r="C208" s="248"/>
      <c r="D208" s="352"/>
      <c r="E208" s="245"/>
      <c r="F208" s="245"/>
      <c r="G208" s="245"/>
      <c r="H208" s="245"/>
      <c r="I208" s="245"/>
      <c r="J208" s="248"/>
      <c r="K208" s="353"/>
      <c r="L208" s="245"/>
      <c r="M208" s="245"/>
      <c r="N208" s="245"/>
      <c r="O208" s="248"/>
      <c r="P208" s="354"/>
      <c r="Q208" s="245"/>
      <c r="R208" s="245"/>
      <c r="S208" s="245"/>
      <c r="T208" s="245"/>
      <c r="U208" s="245"/>
      <c r="V208" s="245"/>
      <c r="W208" s="245"/>
      <c r="X208" s="248"/>
      <c r="Y208" s="355"/>
      <c r="Z208" s="245"/>
      <c r="AA208" s="246"/>
      <c r="AB208" s="356"/>
      <c r="AC208" s="245"/>
      <c r="AD208" s="248"/>
      <c r="AE208" s="357"/>
      <c r="AF208" s="245"/>
      <c r="AG208" s="245"/>
      <c r="AH208" s="245"/>
      <c r="AI208" s="245"/>
      <c r="AJ208" s="245"/>
      <c r="AK208" s="245"/>
      <c r="AL208" s="245"/>
      <c r="AM208" s="248"/>
    </row>
    <row r="209" spans="1:39" ht="39.75" customHeight="1">
      <c r="A209" s="116">
        <f t="shared" si="1"/>
        <v>197</v>
      </c>
      <c r="B209" s="358" t="s">
        <v>223</v>
      </c>
      <c r="C209" s="248"/>
      <c r="D209" s="352"/>
      <c r="E209" s="245"/>
      <c r="F209" s="245"/>
      <c r="G209" s="245"/>
      <c r="H209" s="245"/>
      <c r="I209" s="245"/>
      <c r="J209" s="248"/>
      <c r="K209" s="353"/>
      <c r="L209" s="245"/>
      <c r="M209" s="245"/>
      <c r="N209" s="245"/>
      <c r="O209" s="248"/>
      <c r="P209" s="354"/>
      <c r="Q209" s="245"/>
      <c r="R209" s="245"/>
      <c r="S209" s="245"/>
      <c r="T209" s="245"/>
      <c r="U209" s="245"/>
      <c r="V209" s="245"/>
      <c r="W209" s="245"/>
      <c r="X209" s="248"/>
      <c r="Y209" s="355"/>
      <c r="Z209" s="245"/>
      <c r="AA209" s="246"/>
      <c r="AB209" s="356"/>
      <c r="AC209" s="245"/>
      <c r="AD209" s="248"/>
      <c r="AE209" s="357"/>
      <c r="AF209" s="245"/>
      <c r="AG209" s="245"/>
      <c r="AH209" s="245"/>
      <c r="AI209" s="245"/>
      <c r="AJ209" s="245"/>
      <c r="AK209" s="245"/>
      <c r="AL209" s="245"/>
      <c r="AM209" s="248"/>
    </row>
    <row r="210" spans="1:39" ht="39.75" customHeight="1">
      <c r="A210" s="116">
        <f t="shared" si="1"/>
        <v>198</v>
      </c>
      <c r="B210" s="358" t="s">
        <v>223</v>
      </c>
      <c r="C210" s="248"/>
      <c r="D210" s="352"/>
      <c r="E210" s="245"/>
      <c r="F210" s="245"/>
      <c r="G210" s="245"/>
      <c r="H210" s="245"/>
      <c r="I210" s="245"/>
      <c r="J210" s="248"/>
      <c r="K210" s="353"/>
      <c r="L210" s="245"/>
      <c r="M210" s="245"/>
      <c r="N210" s="245"/>
      <c r="O210" s="248"/>
      <c r="P210" s="354"/>
      <c r="Q210" s="245"/>
      <c r="R210" s="245"/>
      <c r="S210" s="245"/>
      <c r="T210" s="245"/>
      <c r="U210" s="245"/>
      <c r="V210" s="245"/>
      <c r="W210" s="245"/>
      <c r="X210" s="248"/>
      <c r="Y210" s="355"/>
      <c r="Z210" s="245"/>
      <c r="AA210" s="246"/>
      <c r="AB210" s="356"/>
      <c r="AC210" s="245"/>
      <c r="AD210" s="248"/>
      <c r="AE210" s="357"/>
      <c r="AF210" s="245"/>
      <c r="AG210" s="245"/>
      <c r="AH210" s="245"/>
      <c r="AI210" s="245"/>
      <c r="AJ210" s="245"/>
      <c r="AK210" s="245"/>
      <c r="AL210" s="245"/>
      <c r="AM210" s="248"/>
    </row>
    <row r="211" spans="1:39" ht="39.75" customHeight="1">
      <c r="A211" s="116">
        <f t="shared" si="1"/>
        <v>199</v>
      </c>
      <c r="B211" s="358" t="s">
        <v>223</v>
      </c>
      <c r="C211" s="248"/>
      <c r="D211" s="352"/>
      <c r="E211" s="245"/>
      <c r="F211" s="245"/>
      <c r="G211" s="245"/>
      <c r="H211" s="245"/>
      <c r="I211" s="245"/>
      <c r="J211" s="248"/>
      <c r="K211" s="353"/>
      <c r="L211" s="245"/>
      <c r="M211" s="245"/>
      <c r="N211" s="245"/>
      <c r="O211" s="248"/>
      <c r="P211" s="354"/>
      <c r="Q211" s="245"/>
      <c r="R211" s="245"/>
      <c r="S211" s="245"/>
      <c r="T211" s="245"/>
      <c r="U211" s="245"/>
      <c r="V211" s="245"/>
      <c r="W211" s="245"/>
      <c r="X211" s="248"/>
      <c r="Y211" s="355"/>
      <c r="Z211" s="245"/>
      <c r="AA211" s="246"/>
      <c r="AB211" s="356"/>
      <c r="AC211" s="245"/>
      <c r="AD211" s="248"/>
      <c r="AE211" s="357"/>
      <c r="AF211" s="245"/>
      <c r="AG211" s="245"/>
      <c r="AH211" s="245"/>
      <c r="AI211" s="245"/>
      <c r="AJ211" s="245"/>
      <c r="AK211" s="245"/>
      <c r="AL211" s="245"/>
      <c r="AM211" s="248"/>
    </row>
    <row r="212" spans="1:39" ht="39.75" customHeight="1">
      <c r="A212" s="116">
        <f t="shared" si="1"/>
        <v>200</v>
      </c>
      <c r="B212" s="358" t="s">
        <v>223</v>
      </c>
      <c r="C212" s="248"/>
      <c r="D212" s="352"/>
      <c r="E212" s="245"/>
      <c r="F212" s="245"/>
      <c r="G212" s="245"/>
      <c r="H212" s="245"/>
      <c r="I212" s="245"/>
      <c r="J212" s="248"/>
      <c r="K212" s="353"/>
      <c r="L212" s="245"/>
      <c r="M212" s="245"/>
      <c r="N212" s="245"/>
      <c r="O212" s="248"/>
      <c r="P212" s="354"/>
      <c r="Q212" s="245"/>
      <c r="R212" s="245"/>
      <c r="S212" s="245"/>
      <c r="T212" s="245"/>
      <c r="U212" s="245"/>
      <c r="V212" s="245"/>
      <c r="W212" s="245"/>
      <c r="X212" s="248"/>
      <c r="Y212" s="355"/>
      <c r="Z212" s="245"/>
      <c r="AA212" s="246"/>
      <c r="AB212" s="356"/>
      <c r="AC212" s="245"/>
      <c r="AD212" s="248"/>
      <c r="AE212" s="357"/>
      <c r="AF212" s="245"/>
      <c r="AG212" s="245"/>
      <c r="AH212" s="245"/>
      <c r="AI212" s="245"/>
      <c r="AJ212" s="245"/>
      <c r="AK212" s="245"/>
      <c r="AL212" s="245"/>
      <c r="AM212" s="248"/>
    </row>
    <row r="213" spans="1:39" ht="39.75" customHeight="1">
      <c r="A213" s="116">
        <f t="shared" si="1"/>
        <v>201</v>
      </c>
      <c r="B213" s="358" t="s">
        <v>223</v>
      </c>
      <c r="C213" s="248"/>
      <c r="D213" s="352"/>
      <c r="E213" s="245"/>
      <c r="F213" s="245"/>
      <c r="G213" s="245"/>
      <c r="H213" s="245"/>
      <c r="I213" s="245"/>
      <c r="J213" s="248"/>
      <c r="K213" s="353"/>
      <c r="L213" s="245"/>
      <c r="M213" s="245"/>
      <c r="N213" s="245"/>
      <c r="O213" s="248"/>
      <c r="P213" s="354"/>
      <c r="Q213" s="245"/>
      <c r="R213" s="245"/>
      <c r="S213" s="245"/>
      <c r="T213" s="245"/>
      <c r="U213" s="245"/>
      <c r="V213" s="245"/>
      <c r="W213" s="245"/>
      <c r="X213" s="248"/>
      <c r="Y213" s="355"/>
      <c r="Z213" s="245"/>
      <c r="AA213" s="246"/>
      <c r="AB213" s="356"/>
      <c r="AC213" s="245"/>
      <c r="AD213" s="248"/>
      <c r="AE213" s="357"/>
      <c r="AF213" s="245"/>
      <c r="AG213" s="245"/>
      <c r="AH213" s="245"/>
      <c r="AI213" s="245"/>
      <c r="AJ213" s="245"/>
      <c r="AK213" s="245"/>
      <c r="AL213" s="245"/>
      <c r="AM213" s="248"/>
    </row>
    <row r="214" spans="1:39" ht="39.75" customHeight="1">
      <c r="A214" s="116">
        <f t="shared" si="1"/>
        <v>202</v>
      </c>
      <c r="B214" s="358" t="s">
        <v>223</v>
      </c>
      <c r="C214" s="248"/>
      <c r="D214" s="352"/>
      <c r="E214" s="245"/>
      <c r="F214" s="245"/>
      <c r="G214" s="245"/>
      <c r="H214" s="245"/>
      <c r="I214" s="245"/>
      <c r="J214" s="248"/>
      <c r="K214" s="353"/>
      <c r="L214" s="245"/>
      <c r="M214" s="245"/>
      <c r="N214" s="245"/>
      <c r="O214" s="248"/>
      <c r="P214" s="354"/>
      <c r="Q214" s="245"/>
      <c r="R214" s="245"/>
      <c r="S214" s="245"/>
      <c r="T214" s="245"/>
      <c r="U214" s="245"/>
      <c r="V214" s="245"/>
      <c r="W214" s="245"/>
      <c r="X214" s="248"/>
      <c r="Y214" s="355"/>
      <c r="Z214" s="245"/>
      <c r="AA214" s="246"/>
      <c r="AB214" s="356"/>
      <c r="AC214" s="245"/>
      <c r="AD214" s="248"/>
      <c r="AE214" s="357"/>
      <c r="AF214" s="245"/>
      <c r="AG214" s="245"/>
      <c r="AH214" s="245"/>
      <c r="AI214" s="245"/>
      <c r="AJ214" s="245"/>
      <c r="AK214" s="245"/>
      <c r="AL214" s="245"/>
      <c r="AM214" s="248"/>
    </row>
    <row r="215" spans="1:39" ht="39.75" customHeight="1">
      <c r="A215" s="116">
        <f t="shared" si="1"/>
        <v>203</v>
      </c>
      <c r="B215" s="358" t="s">
        <v>223</v>
      </c>
      <c r="C215" s="248"/>
      <c r="D215" s="352"/>
      <c r="E215" s="245"/>
      <c r="F215" s="245"/>
      <c r="G215" s="245"/>
      <c r="H215" s="245"/>
      <c r="I215" s="245"/>
      <c r="J215" s="248"/>
      <c r="K215" s="353"/>
      <c r="L215" s="245"/>
      <c r="M215" s="245"/>
      <c r="N215" s="245"/>
      <c r="O215" s="248"/>
      <c r="P215" s="354"/>
      <c r="Q215" s="245"/>
      <c r="R215" s="245"/>
      <c r="S215" s="245"/>
      <c r="T215" s="245"/>
      <c r="U215" s="245"/>
      <c r="V215" s="245"/>
      <c r="W215" s="245"/>
      <c r="X215" s="248"/>
      <c r="Y215" s="355"/>
      <c r="Z215" s="245"/>
      <c r="AA215" s="246"/>
      <c r="AB215" s="356"/>
      <c r="AC215" s="245"/>
      <c r="AD215" s="248"/>
      <c r="AE215" s="357"/>
      <c r="AF215" s="245"/>
      <c r="AG215" s="245"/>
      <c r="AH215" s="245"/>
      <c r="AI215" s="245"/>
      <c r="AJ215" s="245"/>
      <c r="AK215" s="245"/>
      <c r="AL215" s="245"/>
      <c r="AM215" s="248"/>
    </row>
    <row r="216" spans="1:39" ht="39.75" customHeight="1">
      <c r="A216" s="116">
        <f t="shared" si="1"/>
        <v>204</v>
      </c>
      <c r="B216" s="358" t="s">
        <v>223</v>
      </c>
      <c r="C216" s="248"/>
      <c r="D216" s="352"/>
      <c r="E216" s="245"/>
      <c r="F216" s="245"/>
      <c r="G216" s="245"/>
      <c r="H216" s="245"/>
      <c r="I216" s="245"/>
      <c r="J216" s="248"/>
      <c r="K216" s="353"/>
      <c r="L216" s="245"/>
      <c r="M216" s="245"/>
      <c r="N216" s="245"/>
      <c r="O216" s="248"/>
      <c r="P216" s="354"/>
      <c r="Q216" s="245"/>
      <c r="R216" s="245"/>
      <c r="S216" s="245"/>
      <c r="T216" s="245"/>
      <c r="U216" s="245"/>
      <c r="V216" s="245"/>
      <c r="W216" s="245"/>
      <c r="X216" s="248"/>
      <c r="Y216" s="355"/>
      <c r="Z216" s="245"/>
      <c r="AA216" s="246"/>
      <c r="AB216" s="356"/>
      <c r="AC216" s="245"/>
      <c r="AD216" s="248"/>
      <c r="AE216" s="357"/>
      <c r="AF216" s="245"/>
      <c r="AG216" s="245"/>
      <c r="AH216" s="245"/>
      <c r="AI216" s="245"/>
      <c r="AJ216" s="245"/>
      <c r="AK216" s="245"/>
      <c r="AL216" s="245"/>
      <c r="AM216" s="248"/>
    </row>
    <row r="217" spans="1:39" ht="39.75" customHeight="1">
      <c r="A217" s="116">
        <f t="shared" si="1"/>
        <v>205</v>
      </c>
      <c r="B217" s="358" t="s">
        <v>223</v>
      </c>
      <c r="C217" s="248"/>
      <c r="D217" s="352"/>
      <c r="E217" s="245"/>
      <c r="F217" s="245"/>
      <c r="G217" s="245"/>
      <c r="H217" s="245"/>
      <c r="I217" s="245"/>
      <c r="J217" s="248"/>
      <c r="K217" s="353"/>
      <c r="L217" s="245"/>
      <c r="M217" s="245"/>
      <c r="N217" s="245"/>
      <c r="O217" s="248"/>
      <c r="P217" s="354"/>
      <c r="Q217" s="245"/>
      <c r="R217" s="245"/>
      <c r="S217" s="245"/>
      <c r="T217" s="245"/>
      <c r="U217" s="245"/>
      <c r="V217" s="245"/>
      <c r="W217" s="245"/>
      <c r="X217" s="248"/>
      <c r="Y217" s="355"/>
      <c r="Z217" s="245"/>
      <c r="AA217" s="246"/>
      <c r="AB217" s="356"/>
      <c r="AC217" s="245"/>
      <c r="AD217" s="248"/>
      <c r="AE217" s="357"/>
      <c r="AF217" s="245"/>
      <c r="AG217" s="245"/>
      <c r="AH217" s="245"/>
      <c r="AI217" s="245"/>
      <c r="AJ217" s="245"/>
      <c r="AK217" s="245"/>
      <c r="AL217" s="245"/>
      <c r="AM217" s="248"/>
    </row>
    <row r="218" spans="1:39" ht="39.75" customHeight="1">
      <c r="A218" s="116">
        <f t="shared" si="1"/>
        <v>206</v>
      </c>
      <c r="B218" s="358" t="s">
        <v>223</v>
      </c>
      <c r="C218" s="248"/>
      <c r="D218" s="352"/>
      <c r="E218" s="245"/>
      <c r="F218" s="245"/>
      <c r="G218" s="245"/>
      <c r="H218" s="245"/>
      <c r="I218" s="245"/>
      <c r="J218" s="248"/>
      <c r="K218" s="353"/>
      <c r="L218" s="245"/>
      <c r="M218" s="245"/>
      <c r="N218" s="245"/>
      <c r="O218" s="248"/>
      <c r="P218" s="354"/>
      <c r="Q218" s="245"/>
      <c r="R218" s="245"/>
      <c r="S218" s="245"/>
      <c r="T218" s="245"/>
      <c r="U218" s="245"/>
      <c r="V218" s="245"/>
      <c r="W218" s="245"/>
      <c r="X218" s="248"/>
      <c r="Y218" s="355"/>
      <c r="Z218" s="245"/>
      <c r="AA218" s="246"/>
      <c r="AB218" s="356"/>
      <c r="AC218" s="245"/>
      <c r="AD218" s="248"/>
      <c r="AE218" s="357"/>
      <c r="AF218" s="245"/>
      <c r="AG218" s="245"/>
      <c r="AH218" s="245"/>
      <c r="AI218" s="245"/>
      <c r="AJ218" s="245"/>
      <c r="AK218" s="245"/>
      <c r="AL218" s="245"/>
      <c r="AM218" s="248"/>
    </row>
    <row r="219" spans="1:39" ht="39.75" customHeight="1">
      <c r="A219" s="116">
        <f t="shared" si="1"/>
        <v>207</v>
      </c>
      <c r="B219" s="358" t="s">
        <v>223</v>
      </c>
      <c r="C219" s="248"/>
      <c r="D219" s="352"/>
      <c r="E219" s="245"/>
      <c r="F219" s="245"/>
      <c r="G219" s="245"/>
      <c r="H219" s="245"/>
      <c r="I219" s="245"/>
      <c r="J219" s="248"/>
      <c r="K219" s="353"/>
      <c r="L219" s="245"/>
      <c r="M219" s="245"/>
      <c r="N219" s="245"/>
      <c r="O219" s="248"/>
      <c r="P219" s="354"/>
      <c r="Q219" s="245"/>
      <c r="R219" s="245"/>
      <c r="S219" s="245"/>
      <c r="T219" s="245"/>
      <c r="U219" s="245"/>
      <c r="V219" s="245"/>
      <c r="W219" s="245"/>
      <c r="X219" s="248"/>
      <c r="Y219" s="355"/>
      <c r="Z219" s="245"/>
      <c r="AA219" s="246"/>
      <c r="AB219" s="356"/>
      <c r="AC219" s="245"/>
      <c r="AD219" s="248"/>
      <c r="AE219" s="357"/>
      <c r="AF219" s="245"/>
      <c r="AG219" s="245"/>
      <c r="AH219" s="245"/>
      <c r="AI219" s="245"/>
      <c r="AJ219" s="245"/>
      <c r="AK219" s="245"/>
      <c r="AL219" s="245"/>
      <c r="AM219" s="248"/>
    </row>
    <row r="220" spans="1:39" ht="39.75" customHeight="1">
      <c r="A220" s="116">
        <f t="shared" si="1"/>
        <v>208</v>
      </c>
      <c r="B220" s="358" t="s">
        <v>223</v>
      </c>
      <c r="C220" s="248"/>
      <c r="D220" s="352"/>
      <c r="E220" s="245"/>
      <c r="F220" s="245"/>
      <c r="G220" s="245"/>
      <c r="H220" s="245"/>
      <c r="I220" s="245"/>
      <c r="J220" s="248"/>
      <c r="K220" s="353"/>
      <c r="L220" s="245"/>
      <c r="M220" s="245"/>
      <c r="N220" s="245"/>
      <c r="O220" s="248"/>
      <c r="P220" s="354"/>
      <c r="Q220" s="245"/>
      <c r="R220" s="245"/>
      <c r="S220" s="245"/>
      <c r="T220" s="245"/>
      <c r="U220" s="245"/>
      <c r="V220" s="245"/>
      <c r="W220" s="245"/>
      <c r="X220" s="248"/>
      <c r="Y220" s="355"/>
      <c r="Z220" s="245"/>
      <c r="AA220" s="246"/>
      <c r="AB220" s="356"/>
      <c r="AC220" s="245"/>
      <c r="AD220" s="248"/>
      <c r="AE220" s="357"/>
      <c r="AF220" s="245"/>
      <c r="AG220" s="245"/>
      <c r="AH220" s="245"/>
      <c r="AI220" s="245"/>
      <c r="AJ220" s="245"/>
      <c r="AK220" s="245"/>
      <c r="AL220" s="245"/>
      <c r="AM220" s="248"/>
    </row>
    <row r="221" spans="1:39" ht="39.75" customHeight="1">
      <c r="A221" s="116">
        <f t="shared" si="1"/>
        <v>209</v>
      </c>
      <c r="B221" s="358" t="s">
        <v>223</v>
      </c>
      <c r="C221" s="248"/>
      <c r="D221" s="352"/>
      <c r="E221" s="245"/>
      <c r="F221" s="245"/>
      <c r="G221" s="245"/>
      <c r="H221" s="245"/>
      <c r="I221" s="245"/>
      <c r="J221" s="248"/>
      <c r="K221" s="353"/>
      <c r="L221" s="245"/>
      <c r="M221" s="245"/>
      <c r="N221" s="245"/>
      <c r="O221" s="248"/>
      <c r="P221" s="354"/>
      <c r="Q221" s="245"/>
      <c r="R221" s="245"/>
      <c r="S221" s="245"/>
      <c r="T221" s="245"/>
      <c r="U221" s="245"/>
      <c r="V221" s="245"/>
      <c r="W221" s="245"/>
      <c r="X221" s="248"/>
      <c r="Y221" s="355"/>
      <c r="Z221" s="245"/>
      <c r="AA221" s="246"/>
      <c r="AB221" s="356"/>
      <c r="AC221" s="245"/>
      <c r="AD221" s="248"/>
      <c r="AE221" s="357"/>
      <c r="AF221" s="245"/>
      <c r="AG221" s="245"/>
      <c r="AH221" s="245"/>
      <c r="AI221" s="245"/>
      <c r="AJ221" s="245"/>
      <c r="AK221" s="245"/>
      <c r="AL221" s="245"/>
      <c r="AM221" s="248"/>
    </row>
    <row r="222" spans="1:39" ht="39.75" customHeight="1">
      <c r="A222" s="116">
        <f t="shared" si="1"/>
        <v>210</v>
      </c>
      <c r="B222" s="358" t="s">
        <v>223</v>
      </c>
      <c r="C222" s="248"/>
      <c r="D222" s="352"/>
      <c r="E222" s="245"/>
      <c r="F222" s="245"/>
      <c r="G222" s="245"/>
      <c r="H222" s="245"/>
      <c r="I222" s="245"/>
      <c r="J222" s="248"/>
      <c r="K222" s="353"/>
      <c r="L222" s="245"/>
      <c r="M222" s="245"/>
      <c r="N222" s="245"/>
      <c r="O222" s="248"/>
      <c r="P222" s="354"/>
      <c r="Q222" s="245"/>
      <c r="R222" s="245"/>
      <c r="S222" s="245"/>
      <c r="T222" s="245"/>
      <c r="U222" s="245"/>
      <c r="V222" s="245"/>
      <c r="W222" s="245"/>
      <c r="X222" s="248"/>
      <c r="Y222" s="355"/>
      <c r="Z222" s="245"/>
      <c r="AA222" s="246"/>
      <c r="AB222" s="356"/>
      <c r="AC222" s="245"/>
      <c r="AD222" s="248"/>
      <c r="AE222" s="357"/>
      <c r="AF222" s="245"/>
      <c r="AG222" s="245"/>
      <c r="AH222" s="245"/>
      <c r="AI222" s="245"/>
      <c r="AJ222" s="245"/>
      <c r="AK222" s="245"/>
      <c r="AL222" s="245"/>
      <c r="AM222" s="248"/>
    </row>
    <row r="223" spans="1:39" ht="39.75" customHeight="1">
      <c r="A223" s="116">
        <f t="shared" si="1"/>
        <v>211</v>
      </c>
      <c r="B223" s="358" t="s">
        <v>223</v>
      </c>
      <c r="C223" s="248"/>
      <c r="D223" s="352"/>
      <c r="E223" s="245"/>
      <c r="F223" s="245"/>
      <c r="G223" s="245"/>
      <c r="H223" s="245"/>
      <c r="I223" s="245"/>
      <c r="J223" s="248"/>
      <c r="K223" s="353"/>
      <c r="L223" s="245"/>
      <c r="M223" s="245"/>
      <c r="N223" s="245"/>
      <c r="O223" s="248"/>
      <c r="P223" s="354"/>
      <c r="Q223" s="245"/>
      <c r="R223" s="245"/>
      <c r="S223" s="245"/>
      <c r="T223" s="245"/>
      <c r="U223" s="245"/>
      <c r="V223" s="245"/>
      <c r="W223" s="245"/>
      <c r="X223" s="248"/>
      <c r="Y223" s="355"/>
      <c r="Z223" s="245"/>
      <c r="AA223" s="246"/>
      <c r="AB223" s="356"/>
      <c r="AC223" s="245"/>
      <c r="AD223" s="248"/>
      <c r="AE223" s="357"/>
      <c r="AF223" s="245"/>
      <c r="AG223" s="245"/>
      <c r="AH223" s="245"/>
      <c r="AI223" s="245"/>
      <c r="AJ223" s="245"/>
      <c r="AK223" s="245"/>
      <c r="AL223" s="245"/>
      <c r="AM223" s="248"/>
    </row>
    <row r="224" spans="1:39" ht="39.75" customHeight="1">
      <c r="A224" s="116">
        <f t="shared" si="1"/>
        <v>212</v>
      </c>
      <c r="B224" s="358" t="s">
        <v>223</v>
      </c>
      <c r="C224" s="248"/>
      <c r="D224" s="352"/>
      <c r="E224" s="245"/>
      <c r="F224" s="245"/>
      <c r="G224" s="245"/>
      <c r="H224" s="245"/>
      <c r="I224" s="245"/>
      <c r="J224" s="248"/>
      <c r="K224" s="353"/>
      <c r="L224" s="245"/>
      <c r="M224" s="245"/>
      <c r="N224" s="245"/>
      <c r="O224" s="248"/>
      <c r="P224" s="354"/>
      <c r="Q224" s="245"/>
      <c r="R224" s="245"/>
      <c r="S224" s="245"/>
      <c r="T224" s="245"/>
      <c r="U224" s="245"/>
      <c r="V224" s="245"/>
      <c r="W224" s="245"/>
      <c r="X224" s="248"/>
      <c r="Y224" s="355"/>
      <c r="Z224" s="245"/>
      <c r="AA224" s="246"/>
      <c r="AB224" s="356"/>
      <c r="AC224" s="245"/>
      <c r="AD224" s="248"/>
      <c r="AE224" s="357"/>
      <c r="AF224" s="245"/>
      <c r="AG224" s="245"/>
      <c r="AH224" s="245"/>
      <c r="AI224" s="245"/>
      <c r="AJ224" s="245"/>
      <c r="AK224" s="245"/>
      <c r="AL224" s="245"/>
      <c r="AM224" s="248"/>
    </row>
    <row r="225" spans="1:39" ht="39.75" customHeight="1">
      <c r="A225" s="116">
        <f t="shared" si="1"/>
        <v>213</v>
      </c>
      <c r="B225" s="358" t="s">
        <v>223</v>
      </c>
      <c r="C225" s="248"/>
      <c r="D225" s="352"/>
      <c r="E225" s="245"/>
      <c r="F225" s="245"/>
      <c r="G225" s="245"/>
      <c r="H225" s="245"/>
      <c r="I225" s="245"/>
      <c r="J225" s="248"/>
      <c r="K225" s="353"/>
      <c r="L225" s="245"/>
      <c r="M225" s="245"/>
      <c r="N225" s="245"/>
      <c r="O225" s="248"/>
      <c r="P225" s="354"/>
      <c r="Q225" s="245"/>
      <c r="R225" s="245"/>
      <c r="S225" s="245"/>
      <c r="T225" s="245"/>
      <c r="U225" s="245"/>
      <c r="V225" s="245"/>
      <c r="W225" s="245"/>
      <c r="X225" s="248"/>
      <c r="Y225" s="355"/>
      <c r="Z225" s="245"/>
      <c r="AA225" s="246"/>
      <c r="AB225" s="356"/>
      <c r="AC225" s="245"/>
      <c r="AD225" s="248"/>
      <c r="AE225" s="357"/>
      <c r="AF225" s="245"/>
      <c r="AG225" s="245"/>
      <c r="AH225" s="245"/>
      <c r="AI225" s="245"/>
      <c r="AJ225" s="245"/>
      <c r="AK225" s="245"/>
      <c r="AL225" s="245"/>
      <c r="AM225" s="248"/>
    </row>
    <row r="226" spans="1:39" ht="39.75" customHeight="1">
      <c r="A226" s="116">
        <f t="shared" si="1"/>
        <v>214</v>
      </c>
      <c r="B226" s="358" t="s">
        <v>223</v>
      </c>
      <c r="C226" s="248"/>
      <c r="D226" s="352"/>
      <c r="E226" s="245"/>
      <c r="F226" s="245"/>
      <c r="G226" s="245"/>
      <c r="H226" s="245"/>
      <c r="I226" s="245"/>
      <c r="J226" s="248"/>
      <c r="K226" s="353"/>
      <c r="L226" s="245"/>
      <c r="M226" s="245"/>
      <c r="N226" s="245"/>
      <c r="O226" s="248"/>
      <c r="P226" s="354"/>
      <c r="Q226" s="245"/>
      <c r="R226" s="245"/>
      <c r="S226" s="245"/>
      <c r="T226" s="245"/>
      <c r="U226" s="245"/>
      <c r="V226" s="245"/>
      <c r="W226" s="245"/>
      <c r="X226" s="248"/>
      <c r="Y226" s="355"/>
      <c r="Z226" s="245"/>
      <c r="AA226" s="246"/>
      <c r="AB226" s="356"/>
      <c r="AC226" s="245"/>
      <c r="AD226" s="248"/>
      <c r="AE226" s="357"/>
      <c r="AF226" s="245"/>
      <c r="AG226" s="245"/>
      <c r="AH226" s="245"/>
      <c r="AI226" s="245"/>
      <c r="AJ226" s="245"/>
      <c r="AK226" s="245"/>
      <c r="AL226" s="245"/>
      <c r="AM226" s="248"/>
    </row>
    <row r="227" spans="1:39" ht="39.75" customHeight="1">
      <c r="A227" s="116">
        <f t="shared" si="1"/>
        <v>215</v>
      </c>
      <c r="B227" s="358" t="s">
        <v>223</v>
      </c>
      <c r="C227" s="248"/>
      <c r="D227" s="352"/>
      <c r="E227" s="245"/>
      <c r="F227" s="245"/>
      <c r="G227" s="245"/>
      <c r="H227" s="245"/>
      <c r="I227" s="245"/>
      <c r="J227" s="248"/>
      <c r="K227" s="353"/>
      <c r="L227" s="245"/>
      <c r="M227" s="245"/>
      <c r="N227" s="245"/>
      <c r="O227" s="248"/>
      <c r="P227" s="354"/>
      <c r="Q227" s="245"/>
      <c r="R227" s="245"/>
      <c r="S227" s="245"/>
      <c r="T227" s="245"/>
      <c r="U227" s="245"/>
      <c r="V227" s="245"/>
      <c r="W227" s="245"/>
      <c r="X227" s="248"/>
      <c r="Y227" s="355"/>
      <c r="Z227" s="245"/>
      <c r="AA227" s="246"/>
      <c r="AB227" s="356"/>
      <c r="AC227" s="245"/>
      <c r="AD227" s="248"/>
      <c r="AE227" s="357"/>
      <c r="AF227" s="245"/>
      <c r="AG227" s="245"/>
      <c r="AH227" s="245"/>
      <c r="AI227" s="245"/>
      <c r="AJ227" s="245"/>
      <c r="AK227" s="245"/>
      <c r="AL227" s="245"/>
      <c r="AM227" s="248"/>
    </row>
    <row r="228" spans="1:39" ht="39.75" customHeight="1">
      <c r="A228" s="116">
        <f t="shared" si="1"/>
        <v>216</v>
      </c>
      <c r="B228" s="358" t="s">
        <v>223</v>
      </c>
      <c r="C228" s="248"/>
      <c r="D228" s="352"/>
      <c r="E228" s="245"/>
      <c r="F228" s="245"/>
      <c r="G228" s="245"/>
      <c r="H228" s="245"/>
      <c r="I228" s="245"/>
      <c r="J228" s="248"/>
      <c r="K228" s="353"/>
      <c r="L228" s="245"/>
      <c r="M228" s="245"/>
      <c r="N228" s="245"/>
      <c r="O228" s="248"/>
      <c r="P228" s="354"/>
      <c r="Q228" s="245"/>
      <c r="R228" s="245"/>
      <c r="S228" s="245"/>
      <c r="T228" s="245"/>
      <c r="U228" s="245"/>
      <c r="V228" s="245"/>
      <c r="W228" s="245"/>
      <c r="X228" s="248"/>
      <c r="Y228" s="355"/>
      <c r="Z228" s="245"/>
      <c r="AA228" s="246"/>
      <c r="AB228" s="356"/>
      <c r="AC228" s="245"/>
      <c r="AD228" s="248"/>
      <c r="AE228" s="357"/>
      <c r="AF228" s="245"/>
      <c r="AG228" s="245"/>
      <c r="AH228" s="245"/>
      <c r="AI228" s="245"/>
      <c r="AJ228" s="245"/>
      <c r="AK228" s="245"/>
      <c r="AL228" s="245"/>
      <c r="AM228" s="248"/>
    </row>
    <row r="229" spans="1:39" ht="39.75" customHeight="1">
      <c r="A229" s="116">
        <f t="shared" si="1"/>
        <v>217</v>
      </c>
      <c r="B229" s="358" t="s">
        <v>223</v>
      </c>
      <c r="C229" s="248"/>
      <c r="D229" s="352"/>
      <c r="E229" s="245"/>
      <c r="F229" s="245"/>
      <c r="G229" s="245"/>
      <c r="H229" s="245"/>
      <c r="I229" s="245"/>
      <c r="J229" s="248"/>
      <c r="K229" s="353"/>
      <c r="L229" s="245"/>
      <c r="M229" s="245"/>
      <c r="N229" s="245"/>
      <c r="O229" s="248"/>
      <c r="P229" s="354"/>
      <c r="Q229" s="245"/>
      <c r="R229" s="245"/>
      <c r="S229" s="245"/>
      <c r="T229" s="245"/>
      <c r="U229" s="245"/>
      <c r="V229" s="245"/>
      <c r="W229" s="245"/>
      <c r="X229" s="248"/>
      <c r="Y229" s="355"/>
      <c r="Z229" s="245"/>
      <c r="AA229" s="246"/>
      <c r="AB229" s="356"/>
      <c r="AC229" s="245"/>
      <c r="AD229" s="248"/>
      <c r="AE229" s="357"/>
      <c r="AF229" s="245"/>
      <c r="AG229" s="245"/>
      <c r="AH229" s="245"/>
      <c r="AI229" s="245"/>
      <c r="AJ229" s="245"/>
      <c r="AK229" s="245"/>
      <c r="AL229" s="245"/>
      <c r="AM229" s="248"/>
    </row>
    <row r="230" spans="1:39" ht="39.75" customHeight="1">
      <c r="A230" s="116">
        <f t="shared" si="1"/>
        <v>218</v>
      </c>
      <c r="B230" s="358" t="s">
        <v>223</v>
      </c>
      <c r="C230" s="248"/>
      <c r="D230" s="352"/>
      <c r="E230" s="245"/>
      <c r="F230" s="245"/>
      <c r="G230" s="245"/>
      <c r="H230" s="245"/>
      <c r="I230" s="245"/>
      <c r="J230" s="248"/>
      <c r="K230" s="353"/>
      <c r="L230" s="245"/>
      <c r="M230" s="245"/>
      <c r="N230" s="245"/>
      <c r="O230" s="248"/>
      <c r="P230" s="354"/>
      <c r="Q230" s="245"/>
      <c r="R230" s="245"/>
      <c r="S230" s="245"/>
      <c r="T230" s="245"/>
      <c r="U230" s="245"/>
      <c r="V230" s="245"/>
      <c r="W230" s="245"/>
      <c r="X230" s="248"/>
      <c r="Y230" s="355"/>
      <c r="Z230" s="245"/>
      <c r="AA230" s="246"/>
      <c r="AB230" s="356"/>
      <c r="AC230" s="245"/>
      <c r="AD230" s="248"/>
      <c r="AE230" s="357"/>
      <c r="AF230" s="245"/>
      <c r="AG230" s="245"/>
      <c r="AH230" s="245"/>
      <c r="AI230" s="245"/>
      <c r="AJ230" s="245"/>
      <c r="AK230" s="245"/>
      <c r="AL230" s="245"/>
      <c r="AM230" s="248"/>
    </row>
    <row r="231" spans="1:39" ht="39.75" customHeight="1">
      <c r="A231" s="116">
        <f t="shared" si="1"/>
        <v>219</v>
      </c>
      <c r="B231" s="358" t="s">
        <v>223</v>
      </c>
      <c r="C231" s="248"/>
      <c r="D231" s="352"/>
      <c r="E231" s="245"/>
      <c r="F231" s="245"/>
      <c r="G231" s="245"/>
      <c r="H231" s="245"/>
      <c r="I231" s="245"/>
      <c r="J231" s="248"/>
      <c r="K231" s="353"/>
      <c r="L231" s="245"/>
      <c r="M231" s="245"/>
      <c r="N231" s="245"/>
      <c r="O231" s="248"/>
      <c r="P231" s="354"/>
      <c r="Q231" s="245"/>
      <c r="R231" s="245"/>
      <c r="S231" s="245"/>
      <c r="T231" s="245"/>
      <c r="U231" s="245"/>
      <c r="V231" s="245"/>
      <c r="W231" s="245"/>
      <c r="X231" s="248"/>
      <c r="Y231" s="355"/>
      <c r="Z231" s="245"/>
      <c r="AA231" s="246"/>
      <c r="AB231" s="356"/>
      <c r="AC231" s="245"/>
      <c r="AD231" s="248"/>
      <c r="AE231" s="357"/>
      <c r="AF231" s="245"/>
      <c r="AG231" s="245"/>
      <c r="AH231" s="245"/>
      <c r="AI231" s="245"/>
      <c r="AJ231" s="245"/>
      <c r="AK231" s="245"/>
      <c r="AL231" s="245"/>
      <c r="AM231" s="248"/>
    </row>
    <row r="232" spans="1:39" ht="39.75" customHeight="1">
      <c r="A232" s="116">
        <f t="shared" si="1"/>
        <v>220</v>
      </c>
      <c r="B232" s="358" t="s">
        <v>223</v>
      </c>
      <c r="C232" s="248"/>
      <c r="D232" s="352"/>
      <c r="E232" s="245"/>
      <c r="F232" s="245"/>
      <c r="G232" s="245"/>
      <c r="H232" s="245"/>
      <c r="I232" s="245"/>
      <c r="J232" s="248"/>
      <c r="K232" s="353"/>
      <c r="L232" s="245"/>
      <c r="M232" s="245"/>
      <c r="N232" s="245"/>
      <c r="O232" s="248"/>
      <c r="P232" s="354"/>
      <c r="Q232" s="245"/>
      <c r="R232" s="245"/>
      <c r="S232" s="245"/>
      <c r="T232" s="245"/>
      <c r="U232" s="245"/>
      <c r="V232" s="245"/>
      <c r="W232" s="245"/>
      <c r="X232" s="248"/>
      <c r="Y232" s="355"/>
      <c r="Z232" s="245"/>
      <c r="AA232" s="246"/>
      <c r="AB232" s="356"/>
      <c r="AC232" s="245"/>
      <c r="AD232" s="248"/>
      <c r="AE232" s="357"/>
      <c r="AF232" s="245"/>
      <c r="AG232" s="245"/>
      <c r="AH232" s="245"/>
      <c r="AI232" s="245"/>
      <c r="AJ232" s="245"/>
      <c r="AK232" s="245"/>
      <c r="AL232" s="245"/>
      <c r="AM232" s="248"/>
    </row>
    <row r="233" spans="1:39" ht="39.75" customHeight="1">
      <c r="A233" s="116">
        <f t="shared" si="1"/>
        <v>221</v>
      </c>
      <c r="B233" s="358" t="s">
        <v>223</v>
      </c>
      <c r="C233" s="248"/>
      <c r="D233" s="352"/>
      <c r="E233" s="245"/>
      <c r="F233" s="245"/>
      <c r="G233" s="245"/>
      <c r="H233" s="245"/>
      <c r="I233" s="245"/>
      <c r="J233" s="248"/>
      <c r="K233" s="353"/>
      <c r="L233" s="245"/>
      <c r="M233" s="245"/>
      <c r="N233" s="245"/>
      <c r="O233" s="248"/>
      <c r="P233" s="354"/>
      <c r="Q233" s="245"/>
      <c r="R233" s="245"/>
      <c r="S233" s="245"/>
      <c r="T233" s="245"/>
      <c r="U233" s="245"/>
      <c r="V233" s="245"/>
      <c r="W233" s="245"/>
      <c r="X233" s="248"/>
      <c r="Y233" s="355"/>
      <c r="Z233" s="245"/>
      <c r="AA233" s="246"/>
      <c r="AB233" s="356"/>
      <c r="AC233" s="245"/>
      <c r="AD233" s="248"/>
      <c r="AE233" s="357"/>
      <c r="AF233" s="245"/>
      <c r="AG233" s="245"/>
      <c r="AH233" s="245"/>
      <c r="AI233" s="245"/>
      <c r="AJ233" s="245"/>
      <c r="AK233" s="245"/>
      <c r="AL233" s="245"/>
      <c r="AM233" s="248"/>
    </row>
    <row r="234" spans="1:39" ht="39.75" customHeight="1">
      <c r="A234" s="116">
        <f t="shared" si="1"/>
        <v>222</v>
      </c>
      <c r="B234" s="358" t="s">
        <v>223</v>
      </c>
      <c r="C234" s="248"/>
      <c r="D234" s="352"/>
      <c r="E234" s="245"/>
      <c r="F234" s="245"/>
      <c r="G234" s="245"/>
      <c r="H234" s="245"/>
      <c r="I234" s="245"/>
      <c r="J234" s="248"/>
      <c r="K234" s="353"/>
      <c r="L234" s="245"/>
      <c r="M234" s="245"/>
      <c r="N234" s="245"/>
      <c r="O234" s="248"/>
      <c r="P234" s="354"/>
      <c r="Q234" s="245"/>
      <c r="R234" s="245"/>
      <c r="S234" s="245"/>
      <c r="T234" s="245"/>
      <c r="U234" s="245"/>
      <c r="V234" s="245"/>
      <c r="W234" s="245"/>
      <c r="X234" s="248"/>
      <c r="Y234" s="355"/>
      <c r="Z234" s="245"/>
      <c r="AA234" s="246"/>
      <c r="AB234" s="356"/>
      <c r="AC234" s="245"/>
      <c r="AD234" s="248"/>
      <c r="AE234" s="357"/>
      <c r="AF234" s="245"/>
      <c r="AG234" s="245"/>
      <c r="AH234" s="245"/>
      <c r="AI234" s="245"/>
      <c r="AJ234" s="245"/>
      <c r="AK234" s="245"/>
      <c r="AL234" s="245"/>
      <c r="AM234" s="248"/>
    </row>
    <row r="235" spans="1:39" ht="39.75" customHeight="1">
      <c r="A235" s="116">
        <f t="shared" si="1"/>
        <v>223</v>
      </c>
      <c r="B235" s="358" t="s">
        <v>223</v>
      </c>
      <c r="C235" s="248"/>
      <c r="D235" s="352"/>
      <c r="E235" s="245"/>
      <c r="F235" s="245"/>
      <c r="G235" s="245"/>
      <c r="H235" s="245"/>
      <c r="I235" s="245"/>
      <c r="J235" s="248"/>
      <c r="K235" s="353"/>
      <c r="L235" s="245"/>
      <c r="M235" s="245"/>
      <c r="N235" s="245"/>
      <c r="O235" s="248"/>
      <c r="P235" s="354"/>
      <c r="Q235" s="245"/>
      <c r="R235" s="245"/>
      <c r="S235" s="245"/>
      <c r="T235" s="245"/>
      <c r="U235" s="245"/>
      <c r="V235" s="245"/>
      <c r="W235" s="245"/>
      <c r="X235" s="248"/>
      <c r="Y235" s="355"/>
      <c r="Z235" s="245"/>
      <c r="AA235" s="246"/>
      <c r="AB235" s="356"/>
      <c r="AC235" s="245"/>
      <c r="AD235" s="248"/>
      <c r="AE235" s="357"/>
      <c r="AF235" s="245"/>
      <c r="AG235" s="245"/>
      <c r="AH235" s="245"/>
      <c r="AI235" s="245"/>
      <c r="AJ235" s="245"/>
      <c r="AK235" s="245"/>
      <c r="AL235" s="245"/>
      <c r="AM235" s="248"/>
    </row>
    <row r="236" spans="1:39" ht="39.75" customHeight="1">
      <c r="A236" s="116">
        <f t="shared" si="1"/>
        <v>224</v>
      </c>
      <c r="B236" s="358" t="s">
        <v>223</v>
      </c>
      <c r="C236" s="248"/>
      <c r="D236" s="352"/>
      <c r="E236" s="245"/>
      <c r="F236" s="245"/>
      <c r="G236" s="245"/>
      <c r="H236" s="245"/>
      <c r="I236" s="245"/>
      <c r="J236" s="248"/>
      <c r="K236" s="353"/>
      <c r="L236" s="245"/>
      <c r="M236" s="245"/>
      <c r="N236" s="245"/>
      <c r="O236" s="248"/>
      <c r="P236" s="354"/>
      <c r="Q236" s="245"/>
      <c r="R236" s="245"/>
      <c r="S236" s="245"/>
      <c r="T236" s="245"/>
      <c r="U236" s="245"/>
      <c r="V236" s="245"/>
      <c r="W236" s="245"/>
      <c r="X236" s="248"/>
      <c r="Y236" s="355"/>
      <c r="Z236" s="245"/>
      <c r="AA236" s="246"/>
      <c r="AB236" s="356"/>
      <c r="AC236" s="245"/>
      <c r="AD236" s="248"/>
      <c r="AE236" s="357"/>
      <c r="AF236" s="245"/>
      <c r="AG236" s="245"/>
      <c r="AH236" s="245"/>
      <c r="AI236" s="245"/>
      <c r="AJ236" s="245"/>
      <c r="AK236" s="245"/>
      <c r="AL236" s="245"/>
      <c r="AM236" s="248"/>
    </row>
    <row r="237" spans="1:39" ht="39.75" customHeight="1">
      <c r="A237" s="116">
        <f t="shared" si="1"/>
        <v>225</v>
      </c>
      <c r="B237" s="358" t="s">
        <v>223</v>
      </c>
      <c r="C237" s="248"/>
      <c r="D237" s="352"/>
      <c r="E237" s="245"/>
      <c r="F237" s="245"/>
      <c r="G237" s="245"/>
      <c r="H237" s="245"/>
      <c r="I237" s="245"/>
      <c r="J237" s="248"/>
      <c r="K237" s="353"/>
      <c r="L237" s="245"/>
      <c r="M237" s="245"/>
      <c r="N237" s="245"/>
      <c r="O237" s="248"/>
      <c r="P237" s="354"/>
      <c r="Q237" s="245"/>
      <c r="R237" s="245"/>
      <c r="S237" s="245"/>
      <c r="T237" s="245"/>
      <c r="U237" s="245"/>
      <c r="V237" s="245"/>
      <c r="W237" s="245"/>
      <c r="X237" s="248"/>
      <c r="Y237" s="355"/>
      <c r="Z237" s="245"/>
      <c r="AA237" s="246"/>
      <c r="AB237" s="356"/>
      <c r="AC237" s="245"/>
      <c r="AD237" s="248"/>
      <c r="AE237" s="357"/>
      <c r="AF237" s="245"/>
      <c r="AG237" s="245"/>
      <c r="AH237" s="245"/>
      <c r="AI237" s="245"/>
      <c r="AJ237" s="245"/>
      <c r="AK237" s="245"/>
      <c r="AL237" s="245"/>
      <c r="AM237" s="248"/>
    </row>
    <row r="238" spans="1:39" ht="39.75" customHeight="1">
      <c r="A238" s="116">
        <f t="shared" si="1"/>
        <v>226</v>
      </c>
      <c r="B238" s="358" t="s">
        <v>223</v>
      </c>
      <c r="C238" s="248"/>
      <c r="D238" s="352"/>
      <c r="E238" s="245"/>
      <c r="F238" s="245"/>
      <c r="G238" s="245"/>
      <c r="H238" s="245"/>
      <c r="I238" s="245"/>
      <c r="J238" s="248"/>
      <c r="K238" s="353"/>
      <c r="L238" s="245"/>
      <c r="M238" s="245"/>
      <c r="N238" s="245"/>
      <c r="O238" s="248"/>
      <c r="P238" s="354"/>
      <c r="Q238" s="245"/>
      <c r="R238" s="245"/>
      <c r="S238" s="245"/>
      <c r="T238" s="245"/>
      <c r="U238" s="245"/>
      <c r="V238" s="245"/>
      <c r="W238" s="245"/>
      <c r="X238" s="248"/>
      <c r="Y238" s="355"/>
      <c r="Z238" s="245"/>
      <c r="AA238" s="246"/>
      <c r="AB238" s="356"/>
      <c r="AC238" s="245"/>
      <c r="AD238" s="248"/>
      <c r="AE238" s="357"/>
      <c r="AF238" s="245"/>
      <c r="AG238" s="245"/>
      <c r="AH238" s="245"/>
      <c r="AI238" s="245"/>
      <c r="AJ238" s="245"/>
      <c r="AK238" s="245"/>
      <c r="AL238" s="245"/>
      <c r="AM238" s="248"/>
    </row>
    <row r="239" spans="1:39" ht="39.75" customHeight="1">
      <c r="A239" s="116">
        <f t="shared" si="1"/>
        <v>227</v>
      </c>
      <c r="B239" s="358" t="s">
        <v>223</v>
      </c>
      <c r="C239" s="248"/>
      <c r="D239" s="352"/>
      <c r="E239" s="245"/>
      <c r="F239" s="245"/>
      <c r="G239" s="245"/>
      <c r="H239" s="245"/>
      <c r="I239" s="245"/>
      <c r="J239" s="248"/>
      <c r="K239" s="353"/>
      <c r="L239" s="245"/>
      <c r="M239" s="245"/>
      <c r="N239" s="245"/>
      <c r="O239" s="248"/>
      <c r="P239" s="354"/>
      <c r="Q239" s="245"/>
      <c r="R239" s="245"/>
      <c r="S239" s="245"/>
      <c r="T239" s="245"/>
      <c r="U239" s="245"/>
      <c r="V239" s="245"/>
      <c r="W239" s="245"/>
      <c r="X239" s="248"/>
      <c r="Y239" s="355"/>
      <c r="Z239" s="245"/>
      <c r="AA239" s="246"/>
      <c r="AB239" s="356"/>
      <c r="AC239" s="245"/>
      <c r="AD239" s="248"/>
      <c r="AE239" s="357"/>
      <c r="AF239" s="245"/>
      <c r="AG239" s="245"/>
      <c r="AH239" s="245"/>
      <c r="AI239" s="245"/>
      <c r="AJ239" s="245"/>
      <c r="AK239" s="245"/>
      <c r="AL239" s="245"/>
      <c r="AM239" s="248"/>
    </row>
    <row r="240" spans="1:39" ht="39.75" customHeight="1">
      <c r="A240" s="116">
        <f t="shared" si="1"/>
        <v>228</v>
      </c>
      <c r="B240" s="358" t="s">
        <v>223</v>
      </c>
      <c r="C240" s="248"/>
      <c r="D240" s="352"/>
      <c r="E240" s="245"/>
      <c r="F240" s="245"/>
      <c r="G240" s="245"/>
      <c r="H240" s="245"/>
      <c r="I240" s="245"/>
      <c r="J240" s="248"/>
      <c r="K240" s="353"/>
      <c r="L240" s="245"/>
      <c r="M240" s="245"/>
      <c r="N240" s="245"/>
      <c r="O240" s="248"/>
      <c r="P240" s="354"/>
      <c r="Q240" s="245"/>
      <c r="R240" s="245"/>
      <c r="S240" s="245"/>
      <c r="T240" s="245"/>
      <c r="U240" s="245"/>
      <c r="V240" s="245"/>
      <c r="W240" s="245"/>
      <c r="X240" s="248"/>
      <c r="Y240" s="355"/>
      <c r="Z240" s="245"/>
      <c r="AA240" s="246"/>
      <c r="AB240" s="356"/>
      <c r="AC240" s="245"/>
      <c r="AD240" s="248"/>
      <c r="AE240" s="357"/>
      <c r="AF240" s="245"/>
      <c r="AG240" s="245"/>
      <c r="AH240" s="245"/>
      <c r="AI240" s="245"/>
      <c r="AJ240" s="245"/>
      <c r="AK240" s="245"/>
      <c r="AL240" s="245"/>
      <c r="AM240" s="248"/>
    </row>
    <row r="241" spans="1:39" ht="39.75" customHeight="1">
      <c r="A241" s="116">
        <f t="shared" si="1"/>
        <v>229</v>
      </c>
      <c r="B241" s="358" t="s">
        <v>223</v>
      </c>
      <c r="C241" s="248"/>
      <c r="D241" s="352"/>
      <c r="E241" s="245"/>
      <c r="F241" s="245"/>
      <c r="G241" s="245"/>
      <c r="H241" s="245"/>
      <c r="I241" s="245"/>
      <c r="J241" s="248"/>
      <c r="K241" s="353"/>
      <c r="L241" s="245"/>
      <c r="M241" s="245"/>
      <c r="N241" s="245"/>
      <c r="O241" s="248"/>
      <c r="P241" s="354"/>
      <c r="Q241" s="245"/>
      <c r="R241" s="245"/>
      <c r="S241" s="245"/>
      <c r="T241" s="245"/>
      <c r="U241" s="245"/>
      <c r="V241" s="245"/>
      <c r="W241" s="245"/>
      <c r="X241" s="248"/>
      <c r="Y241" s="355"/>
      <c r="Z241" s="245"/>
      <c r="AA241" s="246"/>
      <c r="AB241" s="356"/>
      <c r="AC241" s="245"/>
      <c r="AD241" s="248"/>
      <c r="AE241" s="357"/>
      <c r="AF241" s="245"/>
      <c r="AG241" s="245"/>
      <c r="AH241" s="245"/>
      <c r="AI241" s="245"/>
      <c r="AJ241" s="245"/>
      <c r="AK241" s="245"/>
      <c r="AL241" s="245"/>
      <c r="AM241" s="248"/>
    </row>
    <row r="242" spans="1:39" ht="39.75" customHeight="1">
      <c r="A242" s="116">
        <f t="shared" si="1"/>
        <v>230</v>
      </c>
      <c r="B242" s="358" t="s">
        <v>223</v>
      </c>
      <c r="C242" s="248"/>
      <c r="D242" s="352"/>
      <c r="E242" s="245"/>
      <c r="F242" s="245"/>
      <c r="G242" s="245"/>
      <c r="H242" s="245"/>
      <c r="I242" s="245"/>
      <c r="J242" s="248"/>
      <c r="K242" s="353"/>
      <c r="L242" s="245"/>
      <c r="M242" s="245"/>
      <c r="N242" s="245"/>
      <c r="O242" s="248"/>
      <c r="P242" s="354"/>
      <c r="Q242" s="245"/>
      <c r="R242" s="245"/>
      <c r="S242" s="245"/>
      <c r="T242" s="245"/>
      <c r="U242" s="245"/>
      <c r="V242" s="245"/>
      <c r="W242" s="245"/>
      <c r="X242" s="248"/>
      <c r="Y242" s="355"/>
      <c r="Z242" s="245"/>
      <c r="AA242" s="246"/>
      <c r="AB242" s="356"/>
      <c r="AC242" s="245"/>
      <c r="AD242" s="248"/>
      <c r="AE242" s="357"/>
      <c r="AF242" s="245"/>
      <c r="AG242" s="245"/>
      <c r="AH242" s="245"/>
      <c r="AI242" s="245"/>
      <c r="AJ242" s="245"/>
      <c r="AK242" s="245"/>
      <c r="AL242" s="245"/>
      <c r="AM242" s="248"/>
    </row>
    <row r="243" spans="1:39" ht="39.75" customHeight="1">
      <c r="A243" s="116">
        <f t="shared" si="1"/>
        <v>231</v>
      </c>
      <c r="B243" s="358" t="s">
        <v>223</v>
      </c>
      <c r="C243" s="248"/>
      <c r="D243" s="352"/>
      <c r="E243" s="245"/>
      <c r="F243" s="245"/>
      <c r="G243" s="245"/>
      <c r="H243" s="245"/>
      <c r="I243" s="245"/>
      <c r="J243" s="248"/>
      <c r="K243" s="353"/>
      <c r="L243" s="245"/>
      <c r="M243" s="245"/>
      <c r="N243" s="245"/>
      <c r="O243" s="248"/>
      <c r="P243" s="354"/>
      <c r="Q243" s="245"/>
      <c r="R243" s="245"/>
      <c r="S243" s="245"/>
      <c r="T243" s="245"/>
      <c r="U243" s="245"/>
      <c r="V243" s="245"/>
      <c r="W243" s="245"/>
      <c r="X243" s="248"/>
      <c r="Y243" s="355"/>
      <c r="Z243" s="245"/>
      <c r="AA243" s="246"/>
      <c r="AB243" s="356"/>
      <c r="AC243" s="245"/>
      <c r="AD243" s="248"/>
      <c r="AE243" s="357"/>
      <c r="AF243" s="245"/>
      <c r="AG243" s="245"/>
      <c r="AH243" s="245"/>
      <c r="AI243" s="245"/>
      <c r="AJ243" s="245"/>
      <c r="AK243" s="245"/>
      <c r="AL243" s="245"/>
      <c r="AM243" s="248"/>
    </row>
    <row r="244" spans="1:39" ht="39.75" customHeight="1">
      <c r="A244" s="116">
        <f t="shared" si="1"/>
        <v>232</v>
      </c>
      <c r="B244" s="358" t="s">
        <v>223</v>
      </c>
      <c r="C244" s="248"/>
      <c r="D244" s="352"/>
      <c r="E244" s="245"/>
      <c r="F244" s="245"/>
      <c r="G244" s="245"/>
      <c r="H244" s="245"/>
      <c r="I244" s="245"/>
      <c r="J244" s="248"/>
      <c r="K244" s="353"/>
      <c r="L244" s="245"/>
      <c r="M244" s="245"/>
      <c r="N244" s="245"/>
      <c r="O244" s="248"/>
      <c r="P244" s="354"/>
      <c r="Q244" s="245"/>
      <c r="R244" s="245"/>
      <c r="S244" s="245"/>
      <c r="T244" s="245"/>
      <c r="U244" s="245"/>
      <c r="V244" s="245"/>
      <c r="W244" s="245"/>
      <c r="X244" s="248"/>
      <c r="Y244" s="355"/>
      <c r="Z244" s="245"/>
      <c r="AA244" s="246"/>
      <c r="AB244" s="356"/>
      <c r="AC244" s="245"/>
      <c r="AD244" s="248"/>
      <c r="AE244" s="357"/>
      <c r="AF244" s="245"/>
      <c r="AG244" s="245"/>
      <c r="AH244" s="245"/>
      <c r="AI244" s="245"/>
      <c r="AJ244" s="245"/>
      <c r="AK244" s="245"/>
      <c r="AL244" s="245"/>
      <c r="AM244" s="248"/>
    </row>
    <row r="245" spans="1:39" ht="39.75" customHeight="1">
      <c r="A245" s="116">
        <f t="shared" si="1"/>
        <v>233</v>
      </c>
      <c r="B245" s="358" t="s">
        <v>223</v>
      </c>
      <c r="C245" s="248"/>
      <c r="D245" s="352"/>
      <c r="E245" s="245"/>
      <c r="F245" s="245"/>
      <c r="G245" s="245"/>
      <c r="H245" s="245"/>
      <c r="I245" s="245"/>
      <c r="J245" s="248"/>
      <c r="K245" s="353"/>
      <c r="L245" s="245"/>
      <c r="M245" s="245"/>
      <c r="N245" s="245"/>
      <c r="O245" s="248"/>
      <c r="P245" s="354"/>
      <c r="Q245" s="245"/>
      <c r="R245" s="245"/>
      <c r="S245" s="245"/>
      <c r="T245" s="245"/>
      <c r="U245" s="245"/>
      <c r="V245" s="245"/>
      <c r="W245" s="245"/>
      <c r="X245" s="248"/>
      <c r="Y245" s="355"/>
      <c r="Z245" s="245"/>
      <c r="AA245" s="246"/>
      <c r="AB245" s="356"/>
      <c r="AC245" s="245"/>
      <c r="AD245" s="248"/>
      <c r="AE245" s="357"/>
      <c r="AF245" s="245"/>
      <c r="AG245" s="245"/>
      <c r="AH245" s="245"/>
      <c r="AI245" s="245"/>
      <c r="AJ245" s="245"/>
      <c r="AK245" s="245"/>
      <c r="AL245" s="245"/>
      <c r="AM245" s="248"/>
    </row>
    <row r="246" spans="1:39" ht="39.75" customHeight="1">
      <c r="A246" s="116">
        <f t="shared" si="1"/>
        <v>234</v>
      </c>
      <c r="B246" s="358" t="s">
        <v>223</v>
      </c>
      <c r="C246" s="248"/>
      <c r="D246" s="352"/>
      <c r="E246" s="245"/>
      <c r="F246" s="245"/>
      <c r="G246" s="245"/>
      <c r="H246" s="245"/>
      <c r="I246" s="245"/>
      <c r="J246" s="248"/>
      <c r="K246" s="353"/>
      <c r="L246" s="245"/>
      <c r="M246" s="245"/>
      <c r="N246" s="245"/>
      <c r="O246" s="248"/>
      <c r="P246" s="354"/>
      <c r="Q246" s="245"/>
      <c r="R246" s="245"/>
      <c r="S246" s="245"/>
      <c r="T246" s="245"/>
      <c r="U246" s="245"/>
      <c r="V246" s="245"/>
      <c r="W246" s="245"/>
      <c r="X246" s="248"/>
      <c r="Y246" s="355"/>
      <c r="Z246" s="245"/>
      <c r="AA246" s="246"/>
      <c r="AB246" s="356"/>
      <c r="AC246" s="245"/>
      <c r="AD246" s="248"/>
      <c r="AE246" s="357"/>
      <c r="AF246" s="245"/>
      <c r="AG246" s="245"/>
      <c r="AH246" s="245"/>
      <c r="AI246" s="245"/>
      <c r="AJ246" s="245"/>
      <c r="AK246" s="245"/>
      <c r="AL246" s="245"/>
      <c r="AM246" s="248"/>
    </row>
    <row r="247" spans="1:39" ht="39.75" customHeight="1">
      <c r="A247" s="116">
        <f t="shared" si="1"/>
        <v>235</v>
      </c>
      <c r="B247" s="358" t="s">
        <v>223</v>
      </c>
      <c r="C247" s="248"/>
      <c r="D247" s="352"/>
      <c r="E247" s="245"/>
      <c r="F247" s="245"/>
      <c r="G247" s="245"/>
      <c r="H247" s="245"/>
      <c r="I247" s="245"/>
      <c r="J247" s="248"/>
      <c r="K247" s="353"/>
      <c r="L247" s="245"/>
      <c r="M247" s="245"/>
      <c r="N247" s="245"/>
      <c r="O247" s="248"/>
      <c r="P247" s="354"/>
      <c r="Q247" s="245"/>
      <c r="R247" s="245"/>
      <c r="S247" s="245"/>
      <c r="T247" s="245"/>
      <c r="U247" s="245"/>
      <c r="V247" s="245"/>
      <c r="W247" s="245"/>
      <c r="X247" s="248"/>
      <c r="Y247" s="355"/>
      <c r="Z247" s="245"/>
      <c r="AA247" s="246"/>
      <c r="AB247" s="356"/>
      <c r="AC247" s="245"/>
      <c r="AD247" s="248"/>
      <c r="AE247" s="357"/>
      <c r="AF247" s="245"/>
      <c r="AG247" s="245"/>
      <c r="AH247" s="245"/>
      <c r="AI247" s="245"/>
      <c r="AJ247" s="245"/>
      <c r="AK247" s="245"/>
      <c r="AL247" s="245"/>
      <c r="AM247" s="248"/>
    </row>
    <row r="248" spans="1:39" ht="39.75" customHeight="1">
      <c r="A248" s="116">
        <f t="shared" si="1"/>
        <v>236</v>
      </c>
      <c r="B248" s="358" t="s">
        <v>223</v>
      </c>
      <c r="C248" s="248"/>
      <c r="D248" s="352"/>
      <c r="E248" s="245"/>
      <c r="F248" s="245"/>
      <c r="G248" s="245"/>
      <c r="H248" s="245"/>
      <c r="I248" s="245"/>
      <c r="J248" s="248"/>
      <c r="K248" s="353"/>
      <c r="L248" s="245"/>
      <c r="M248" s="245"/>
      <c r="N248" s="245"/>
      <c r="O248" s="248"/>
      <c r="P248" s="354"/>
      <c r="Q248" s="245"/>
      <c r="R248" s="245"/>
      <c r="S248" s="245"/>
      <c r="T248" s="245"/>
      <c r="U248" s="245"/>
      <c r="V248" s="245"/>
      <c r="W248" s="245"/>
      <c r="X248" s="248"/>
      <c r="Y248" s="355"/>
      <c r="Z248" s="245"/>
      <c r="AA248" s="246"/>
      <c r="AB248" s="356"/>
      <c r="AC248" s="245"/>
      <c r="AD248" s="248"/>
      <c r="AE248" s="357"/>
      <c r="AF248" s="245"/>
      <c r="AG248" s="245"/>
      <c r="AH248" s="245"/>
      <c r="AI248" s="245"/>
      <c r="AJ248" s="245"/>
      <c r="AK248" s="245"/>
      <c r="AL248" s="245"/>
      <c r="AM248" s="248"/>
    </row>
    <row r="249" spans="1:39" ht="39.75" customHeight="1">
      <c r="A249" s="116">
        <f t="shared" si="1"/>
        <v>237</v>
      </c>
      <c r="B249" s="358" t="s">
        <v>223</v>
      </c>
      <c r="C249" s="248"/>
      <c r="D249" s="352"/>
      <c r="E249" s="245"/>
      <c r="F249" s="245"/>
      <c r="G249" s="245"/>
      <c r="H249" s="245"/>
      <c r="I249" s="245"/>
      <c r="J249" s="248"/>
      <c r="K249" s="353"/>
      <c r="L249" s="245"/>
      <c r="M249" s="245"/>
      <c r="N249" s="245"/>
      <c r="O249" s="248"/>
      <c r="P249" s="354"/>
      <c r="Q249" s="245"/>
      <c r="R249" s="245"/>
      <c r="S249" s="245"/>
      <c r="T249" s="245"/>
      <c r="U249" s="245"/>
      <c r="V249" s="245"/>
      <c r="W249" s="245"/>
      <c r="X249" s="248"/>
      <c r="Y249" s="355"/>
      <c r="Z249" s="245"/>
      <c r="AA249" s="246"/>
      <c r="AB249" s="356"/>
      <c r="AC249" s="245"/>
      <c r="AD249" s="248"/>
      <c r="AE249" s="357"/>
      <c r="AF249" s="245"/>
      <c r="AG249" s="245"/>
      <c r="AH249" s="245"/>
      <c r="AI249" s="245"/>
      <c r="AJ249" s="245"/>
      <c r="AK249" s="245"/>
      <c r="AL249" s="245"/>
      <c r="AM249" s="248"/>
    </row>
    <row r="250" spans="1:39" ht="39.75" customHeight="1">
      <c r="A250" s="116">
        <f t="shared" si="1"/>
        <v>238</v>
      </c>
      <c r="B250" s="358" t="s">
        <v>223</v>
      </c>
      <c r="C250" s="248"/>
      <c r="D250" s="352"/>
      <c r="E250" s="245"/>
      <c r="F250" s="245"/>
      <c r="G250" s="245"/>
      <c r="H250" s="245"/>
      <c r="I250" s="245"/>
      <c r="J250" s="248"/>
      <c r="K250" s="353"/>
      <c r="L250" s="245"/>
      <c r="M250" s="245"/>
      <c r="N250" s="245"/>
      <c r="O250" s="248"/>
      <c r="P250" s="354"/>
      <c r="Q250" s="245"/>
      <c r="R250" s="245"/>
      <c r="S250" s="245"/>
      <c r="T250" s="245"/>
      <c r="U250" s="245"/>
      <c r="V250" s="245"/>
      <c r="W250" s="245"/>
      <c r="X250" s="248"/>
      <c r="Y250" s="355"/>
      <c r="Z250" s="245"/>
      <c r="AA250" s="246"/>
      <c r="AB250" s="356"/>
      <c r="AC250" s="245"/>
      <c r="AD250" s="248"/>
      <c r="AE250" s="357"/>
      <c r="AF250" s="245"/>
      <c r="AG250" s="245"/>
      <c r="AH250" s="245"/>
      <c r="AI250" s="245"/>
      <c r="AJ250" s="245"/>
      <c r="AK250" s="245"/>
      <c r="AL250" s="245"/>
      <c r="AM250" s="248"/>
    </row>
    <row r="251" spans="1:39" ht="39.75" customHeight="1">
      <c r="A251" s="116">
        <f t="shared" si="1"/>
        <v>239</v>
      </c>
      <c r="B251" s="358" t="s">
        <v>223</v>
      </c>
      <c r="C251" s="248"/>
      <c r="D251" s="352"/>
      <c r="E251" s="245"/>
      <c r="F251" s="245"/>
      <c r="G251" s="245"/>
      <c r="H251" s="245"/>
      <c r="I251" s="245"/>
      <c r="J251" s="248"/>
      <c r="K251" s="353"/>
      <c r="L251" s="245"/>
      <c r="M251" s="245"/>
      <c r="N251" s="245"/>
      <c r="O251" s="248"/>
      <c r="P251" s="354"/>
      <c r="Q251" s="245"/>
      <c r="R251" s="245"/>
      <c r="S251" s="245"/>
      <c r="T251" s="245"/>
      <c r="U251" s="245"/>
      <c r="V251" s="245"/>
      <c r="W251" s="245"/>
      <c r="X251" s="248"/>
      <c r="Y251" s="355"/>
      <c r="Z251" s="245"/>
      <c r="AA251" s="246"/>
      <c r="AB251" s="356"/>
      <c r="AC251" s="245"/>
      <c r="AD251" s="248"/>
      <c r="AE251" s="357"/>
      <c r="AF251" s="245"/>
      <c r="AG251" s="245"/>
      <c r="AH251" s="245"/>
      <c r="AI251" s="245"/>
      <c r="AJ251" s="245"/>
      <c r="AK251" s="245"/>
      <c r="AL251" s="245"/>
      <c r="AM251" s="248"/>
    </row>
    <row r="252" spans="1:39" ht="39.75" customHeight="1">
      <c r="A252" s="116">
        <f t="shared" si="1"/>
        <v>240</v>
      </c>
      <c r="B252" s="358" t="s">
        <v>223</v>
      </c>
      <c r="C252" s="248"/>
      <c r="D252" s="352"/>
      <c r="E252" s="245"/>
      <c r="F252" s="245"/>
      <c r="G252" s="245"/>
      <c r="H252" s="245"/>
      <c r="I252" s="245"/>
      <c r="J252" s="248"/>
      <c r="K252" s="353"/>
      <c r="L252" s="245"/>
      <c r="M252" s="245"/>
      <c r="N252" s="245"/>
      <c r="O252" s="248"/>
      <c r="P252" s="354"/>
      <c r="Q252" s="245"/>
      <c r="R252" s="245"/>
      <c r="S252" s="245"/>
      <c r="T252" s="245"/>
      <c r="U252" s="245"/>
      <c r="V252" s="245"/>
      <c r="W252" s="245"/>
      <c r="X252" s="248"/>
      <c r="Y252" s="355"/>
      <c r="Z252" s="245"/>
      <c r="AA252" s="246"/>
      <c r="AB252" s="356"/>
      <c r="AC252" s="245"/>
      <c r="AD252" s="248"/>
      <c r="AE252" s="357"/>
      <c r="AF252" s="245"/>
      <c r="AG252" s="245"/>
      <c r="AH252" s="245"/>
      <c r="AI252" s="245"/>
      <c r="AJ252" s="245"/>
      <c r="AK252" s="245"/>
      <c r="AL252" s="245"/>
      <c r="AM252" s="248"/>
    </row>
    <row r="253" spans="1:39" ht="39.75" customHeight="1">
      <c r="A253" s="116">
        <f t="shared" si="1"/>
        <v>241</v>
      </c>
      <c r="B253" s="358" t="s">
        <v>223</v>
      </c>
      <c r="C253" s="248"/>
      <c r="D253" s="352"/>
      <c r="E253" s="245"/>
      <c r="F253" s="245"/>
      <c r="G253" s="245"/>
      <c r="H253" s="245"/>
      <c r="I253" s="245"/>
      <c r="J253" s="248"/>
      <c r="K253" s="353"/>
      <c r="L253" s="245"/>
      <c r="M253" s="245"/>
      <c r="N253" s="245"/>
      <c r="O253" s="248"/>
      <c r="P253" s="354"/>
      <c r="Q253" s="245"/>
      <c r="R253" s="245"/>
      <c r="S253" s="245"/>
      <c r="T253" s="245"/>
      <c r="U253" s="245"/>
      <c r="V253" s="245"/>
      <c r="W253" s="245"/>
      <c r="X253" s="248"/>
      <c r="Y253" s="355"/>
      <c r="Z253" s="245"/>
      <c r="AA253" s="246"/>
      <c r="AB253" s="356"/>
      <c r="AC253" s="245"/>
      <c r="AD253" s="248"/>
      <c r="AE253" s="357"/>
      <c r="AF253" s="245"/>
      <c r="AG253" s="245"/>
      <c r="AH253" s="245"/>
      <c r="AI253" s="245"/>
      <c r="AJ253" s="245"/>
      <c r="AK253" s="245"/>
      <c r="AL253" s="245"/>
      <c r="AM253" s="248"/>
    </row>
    <row r="254" spans="1:39" ht="39.75" customHeight="1">
      <c r="A254" s="116">
        <f t="shared" si="1"/>
        <v>242</v>
      </c>
      <c r="B254" s="358" t="s">
        <v>223</v>
      </c>
      <c r="C254" s="248"/>
      <c r="D254" s="352"/>
      <c r="E254" s="245"/>
      <c r="F254" s="245"/>
      <c r="G254" s="245"/>
      <c r="H254" s="245"/>
      <c r="I254" s="245"/>
      <c r="J254" s="248"/>
      <c r="K254" s="353"/>
      <c r="L254" s="245"/>
      <c r="M254" s="245"/>
      <c r="N254" s="245"/>
      <c r="O254" s="248"/>
      <c r="P254" s="354"/>
      <c r="Q254" s="245"/>
      <c r="R254" s="245"/>
      <c r="S254" s="245"/>
      <c r="T254" s="245"/>
      <c r="U254" s="245"/>
      <c r="V254" s="245"/>
      <c r="W254" s="245"/>
      <c r="X254" s="248"/>
      <c r="Y254" s="355"/>
      <c r="Z254" s="245"/>
      <c r="AA254" s="246"/>
      <c r="AB254" s="356"/>
      <c r="AC254" s="245"/>
      <c r="AD254" s="248"/>
      <c r="AE254" s="357"/>
      <c r="AF254" s="245"/>
      <c r="AG254" s="245"/>
      <c r="AH254" s="245"/>
      <c r="AI254" s="245"/>
      <c r="AJ254" s="245"/>
      <c r="AK254" s="245"/>
      <c r="AL254" s="245"/>
      <c r="AM254" s="248"/>
    </row>
    <row r="255" spans="1:39" ht="39.75" customHeight="1">
      <c r="A255" s="116">
        <f t="shared" si="1"/>
        <v>243</v>
      </c>
      <c r="B255" s="358" t="s">
        <v>223</v>
      </c>
      <c r="C255" s="248"/>
      <c r="D255" s="352"/>
      <c r="E255" s="245"/>
      <c r="F255" s="245"/>
      <c r="G255" s="245"/>
      <c r="H255" s="245"/>
      <c r="I255" s="245"/>
      <c r="J255" s="248"/>
      <c r="K255" s="353"/>
      <c r="L255" s="245"/>
      <c r="M255" s="245"/>
      <c r="N255" s="245"/>
      <c r="O255" s="248"/>
      <c r="P255" s="354"/>
      <c r="Q255" s="245"/>
      <c r="R255" s="245"/>
      <c r="S255" s="245"/>
      <c r="T255" s="245"/>
      <c r="U255" s="245"/>
      <c r="V255" s="245"/>
      <c r="W255" s="245"/>
      <c r="X255" s="248"/>
      <c r="Y255" s="355"/>
      <c r="Z255" s="245"/>
      <c r="AA255" s="246"/>
      <c r="AB255" s="356"/>
      <c r="AC255" s="245"/>
      <c r="AD255" s="248"/>
      <c r="AE255" s="357"/>
      <c r="AF255" s="245"/>
      <c r="AG255" s="245"/>
      <c r="AH255" s="245"/>
      <c r="AI255" s="245"/>
      <c r="AJ255" s="245"/>
      <c r="AK255" s="245"/>
      <c r="AL255" s="245"/>
      <c r="AM255" s="248"/>
    </row>
    <row r="256" spans="1:39" ht="39.75" customHeight="1">
      <c r="A256" s="116">
        <f t="shared" si="1"/>
        <v>244</v>
      </c>
      <c r="B256" s="358" t="s">
        <v>223</v>
      </c>
      <c r="C256" s="248"/>
      <c r="D256" s="352"/>
      <c r="E256" s="245"/>
      <c r="F256" s="245"/>
      <c r="G256" s="245"/>
      <c r="H256" s="245"/>
      <c r="I256" s="245"/>
      <c r="J256" s="248"/>
      <c r="K256" s="353"/>
      <c r="L256" s="245"/>
      <c r="M256" s="245"/>
      <c r="N256" s="245"/>
      <c r="O256" s="248"/>
      <c r="P256" s="354"/>
      <c r="Q256" s="245"/>
      <c r="R256" s="245"/>
      <c r="S256" s="245"/>
      <c r="T256" s="245"/>
      <c r="U256" s="245"/>
      <c r="V256" s="245"/>
      <c r="W256" s="245"/>
      <c r="X256" s="248"/>
      <c r="Y256" s="355"/>
      <c r="Z256" s="245"/>
      <c r="AA256" s="246"/>
      <c r="AB256" s="356"/>
      <c r="AC256" s="245"/>
      <c r="AD256" s="248"/>
      <c r="AE256" s="357"/>
      <c r="AF256" s="245"/>
      <c r="AG256" s="245"/>
      <c r="AH256" s="245"/>
      <c r="AI256" s="245"/>
      <c r="AJ256" s="245"/>
      <c r="AK256" s="245"/>
      <c r="AL256" s="245"/>
      <c r="AM256" s="248"/>
    </row>
    <row r="257" spans="1:39" ht="39.75" customHeight="1">
      <c r="A257" s="116">
        <f t="shared" si="1"/>
        <v>245</v>
      </c>
      <c r="B257" s="358" t="s">
        <v>223</v>
      </c>
      <c r="C257" s="248"/>
      <c r="D257" s="352"/>
      <c r="E257" s="245"/>
      <c r="F257" s="245"/>
      <c r="G257" s="245"/>
      <c r="H257" s="245"/>
      <c r="I257" s="245"/>
      <c r="J257" s="248"/>
      <c r="K257" s="353"/>
      <c r="L257" s="245"/>
      <c r="M257" s="245"/>
      <c r="N257" s="245"/>
      <c r="O257" s="248"/>
      <c r="P257" s="354"/>
      <c r="Q257" s="245"/>
      <c r="R257" s="245"/>
      <c r="S257" s="245"/>
      <c r="T257" s="245"/>
      <c r="U257" s="245"/>
      <c r="V257" s="245"/>
      <c r="W257" s="245"/>
      <c r="X257" s="248"/>
      <c r="Y257" s="355"/>
      <c r="Z257" s="245"/>
      <c r="AA257" s="246"/>
      <c r="AB257" s="356"/>
      <c r="AC257" s="245"/>
      <c r="AD257" s="248"/>
      <c r="AE257" s="357"/>
      <c r="AF257" s="245"/>
      <c r="AG257" s="245"/>
      <c r="AH257" s="245"/>
      <c r="AI257" s="245"/>
      <c r="AJ257" s="245"/>
      <c r="AK257" s="245"/>
      <c r="AL257" s="245"/>
      <c r="AM257" s="248"/>
    </row>
    <row r="258" spans="1:39" ht="39.75" customHeight="1">
      <c r="A258" s="116">
        <f t="shared" si="1"/>
        <v>246</v>
      </c>
      <c r="B258" s="358" t="s">
        <v>223</v>
      </c>
      <c r="C258" s="248"/>
      <c r="D258" s="352"/>
      <c r="E258" s="245"/>
      <c r="F258" s="245"/>
      <c r="G258" s="245"/>
      <c r="H258" s="245"/>
      <c r="I258" s="245"/>
      <c r="J258" s="248"/>
      <c r="K258" s="353"/>
      <c r="L258" s="245"/>
      <c r="M258" s="245"/>
      <c r="N258" s="245"/>
      <c r="O258" s="248"/>
      <c r="P258" s="354"/>
      <c r="Q258" s="245"/>
      <c r="R258" s="245"/>
      <c r="S258" s="245"/>
      <c r="T258" s="245"/>
      <c r="U258" s="245"/>
      <c r="V258" s="245"/>
      <c r="W258" s="245"/>
      <c r="X258" s="248"/>
      <c r="Y258" s="355"/>
      <c r="Z258" s="245"/>
      <c r="AA258" s="246"/>
      <c r="AB258" s="356"/>
      <c r="AC258" s="245"/>
      <c r="AD258" s="248"/>
      <c r="AE258" s="357"/>
      <c r="AF258" s="245"/>
      <c r="AG258" s="245"/>
      <c r="AH258" s="245"/>
      <c r="AI258" s="245"/>
      <c r="AJ258" s="245"/>
      <c r="AK258" s="245"/>
      <c r="AL258" s="245"/>
      <c r="AM258" s="248"/>
    </row>
    <row r="259" spans="1:39" ht="39.75" customHeight="1">
      <c r="A259" s="116">
        <f t="shared" si="1"/>
        <v>247</v>
      </c>
      <c r="B259" s="358" t="s">
        <v>223</v>
      </c>
      <c r="C259" s="248"/>
      <c r="D259" s="352"/>
      <c r="E259" s="245"/>
      <c r="F259" s="245"/>
      <c r="G259" s="245"/>
      <c r="H259" s="245"/>
      <c r="I259" s="245"/>
      <c r="J259" s="248"/>
      <c r="K259" s="353"/>
      <c r="L259" s="245"/>
      <c r="M259" s="245"/>
      <c r="N259" s="245"/>
      <c r="O259" s="248"/>
      <c r="P259" s="354"/>
      <c r="Q259" s="245"/>
      <c r="R259" s="245"/>
      <c r="S259" s="245"/>
      <c r="T259" s="245"/>
      <c r="U259" s="245"/>
      <c r="V259" s="245"/>
      <c r="W259" s="245"/>
      <c r="X259" s="248"/>
      <c r="Y259" s="355"/>
      <c r="Z259" s="245"/>
      <c r="AA259" s="246"/>
      <c r="AB259" s="356"/>
      <c r="AC259" s="245"/>
      <c r="AD259" s="248"/>
      <c r="AE259" s="357"/>
      <c r="AF259" s="245"/>
      <c r="AG259" s="245"/>
      <c r="AH259" s="245"/>
      <c r="AI259" s="245"/>
      <c r="AJ259" s="245"/>
      <c r="AK259" s="245"/>
      <c r="AL259" s="245"/>
      <c r="AM259" s="248"/>
    </row>
    <row r="260" spans="1:39" ht="39.75" customHeight="1">
      <c r="A260" s="116">
        <f t="shared" si="1"/>
        <v>248</v>
      </c>
      <c r="B260" s="358" t="s">
        <v>223</v>
      </c>
      <c r="C260" s="248"/>
      <c r="D260" s="352"/>
      <c r="E260" s="245"/>
      <c r="F260" s="245"/>
      <c r="G260" s="245"/>
      <c r="H260" s="245"/>
      <c r="I260" s="245"/>
      <c r="J260" s="248"/>
      <c r="K260" s="353"/>
      <c r="L260" s="245"/>
      <c r="M260" s="245"/>
      <c r="N260" s="245"/>
      <c r="O260" s="248"/>
      <c r="P260" s="354"/>
      <c r="Q260" s="245"/>
      <c r="R260" s="245"/>
      <c r="S260" s="245"/>
      <c r="T260" s="245"/>
      <c r="U260" s="245"/>
      <c r="V260" s="245"/>
      <c r="W260" s="245"/>
      <c r="X260" s="248"/>
      <c r="Y260" s="355"/>
      <c r="Z260" s="245"/>
      <c r="AA260" s="246"/>
      <c r="AB260" s="356"/>
      <c r="AC260" s="245"/>
      <c r="AD260" s="248"/>
      <c r="AE260" s="357"/>
      <c r="AF260" s="245"/>
      <c r="AG260" s="245"/>
      <c r="AH260" s="245"/>
      <c r="AI260" s="245"/>
      <c r="AJ260" s="245"/>
      <c r="AK260" s="245"/>
      <c r="AL260" s="245"/>
      <c r="AM260" s="248"/>
    </row>
    <row r="261" spans="1:39" ht="39.75" customHeight="1">
      <c r="A261" s="116">
        <f t="shared" si="1"/>
        <v>249</v>
      </c>
      <c r="B261" s="358" t="s">
        <v>223</v>
      </c>
      <c r="C261" s="248"/>
      <c r="D261" s="352"/>
      <c r="E261" s="245"/>
      <c r="F261" s="245"/>
      <c r="G261" s="245"/>
      <c r="H261" s="245"/>
      <c r="I261" s="245"/>
      <c r="J261" s="248"/>
      <c r="K261" s="353"/>
      <c r="L261" s="245"/>
      <c r="M261" s="245"/>
      <c r="N261" s="245"/>
      <c r="O261" s="248"/>
      <c r="P261" s="354"/>
      <c r="Q261" s="245"/>
      <c r="R261" s="245"/>
      <c r="S261" s="245"/>
      <c r="T261" s="245"/>
      <c r="U261" s="245"/>
      <c r="V261" s="245"/>
      <c r="W261" s="245"/>
      <c r="X261" s="248"/>
      <c r="Y261" s="355"/>
      <c r="Z261" s="245"/>
      <c r="AA261" s="246"/>
      <c r="AB261" s="356"/>
      <c r="AC261" s="245"/>
      <c r="AD261" s="248"/>
      <c r="AE261" s="357"/>
      <c r="AF261" s="245"/>
      <c r="AG261" s="245"/>
      <c r="AH261" s="245"/>
      <c r="AI261" s="245"/>
      <c r="AJ261" s="245"/>
      <c r="AK261" s="245"/>
      <c r="AL261" s="245"/>
      <c r="AM261" s="248"/>
    </row>
    <row r="262" spans="1:39" ht="39.75" customHeight="1">
      <c r="A262" s="116">
        <f t="shared" si="1"/>
        <v>250</v>
      </c>
      <c r="B262" s="358" t="s">
        <v>223</v>
      </c>
      <c r="C262" s="248"/>
      <c r="D262" s="352"/>
      <c r="E262" s="245"/>
      <c r="F262" s="245"/>
      <c r="G262" s="245"/>
      <c r="H262" s="245"/>
      <c r="I262" s="245"/>
      <c r="J262" s="248"/>
      <c r="K262" s="353"/>
      <c r="L262" s="245"/>
      <c r="M262" s="245"/>
      <c r="N262" s="245"/>
      <c r="O262" s="248"/>
      <c r="P262" s="354"/>
      <c r="Q262" s="245"/>
      <c r="R262" s="245"/>
      <c r="S262" s="245"/>
      <c r="T262" s="245"/>
      <c r="U262" s="245"/>
      <c r="V262" s="245"/>
      <c r="W262" s="245"/>
      <c r="X262" s="248"/>
      <c r="Y262" s="355"/>
      <c r="Z262" s="245"/>
      <c r="AA262" s="246"/>
      <c r="AB262" s="356"/>
      <c r="AC262" s="245"/>
      <c r="AD262" s="248"/>
      <c r="AE262" s="357"/>
      <c r="AF262" s="245"/>
      <c r="AG262" s="245"/>
      <c r="AH262" s="245"/>
      <c r="AI262" s="245"/>
      <c r="AJ262" s="245"/>
      <c r="AK262" s="245"/>
      <c r="AL262" s="245"/>
      <c r="AM262" s="248"/>
    </row>
    <row r="263" spans="1:39" ht="39.75" customHeight="1">
      <c r="A263" s="116">
        <f t="shared" si="1"/>
        <v>251</v>
      </c>
      <c r="B263" s="358" t="s">
        <v>223</v>
      </c>
      <c r="C263" s="248"/>
      <c r="D263" s="352"/>
      <c r="E263" s="245"/>
      <c r="F263" s="245"/>
      <c r="G263" s="245"/>
      <c r="H263" s="245"/>
      <c r="I263" s="245"/>
      <c r="J263" s="248"/>
      <c r="K263" s="353"/>
      <c r="L263" s="245"/>
      <c r="M263" s="245"/>
      <c r="N263" s="245"/>
      <c r="O263" s="248"/>
      <c r="P263" s="354"/>
      <c r="Q263" s="245"/>
      <c r="R263" s="245"/>
      <c r="S263" s="245"/>
      <c r="T263" s="245"/>
      <c r="U263" s="245"/>
      <c r="V263" s="245"/>
      <c r="W263" s="245"/>
      <c r="X263" s="248"/>
      <c r="Y263" s="355"/>
      <c r="Z263" s="245"/>
      <c r="AA263" s="246"/>
      <c r="AB263" s="356"/>
      <c r="AC263" s="245"/>
      <c r="AD263" s="248"/>
      <c r="AE263" s="357"/>
      <c r="AF263" s="245"/>
      <c r="AG263" s="245"/>
      <c r="AH263" s="245"/>
      <c r="AI263" s="245"/>
      <c r="AJ263" s="245"/>
      <c r="AK263" s="245"/>
      <c r="AL263" s="245"/>
      <c r="AM263" s="248"/>
    </row>
    <row r="264" spans="1:39" ht="39.75" customHeight="1">
      <c r="A264" s="116">
        <f t="shared" si="1"/>
        <v>252</v>
      </c>
      <c r="B264" s="358" t="s">
        <v>223</v>
      </c>
      <c r="C264" s="248"/>
      <c r="D264" s="352"/>
      <c r="E264" s="245"/>
      <c r="F264" s="245"/>
      <c r="G264" s="245"/>
      <c r="H264" s="245"/>
      <c r="I264" s="245"/>
      <c r="J264" s="248"/>
      <c r="K264" s="353"/>
      <c r="L264" s="245"/>
      <c r="M264" s="245"/>
      <c r="N264" s="245"/>
      <c r="O264" s="248"/>
      <c r="P264" s="354"/>
      <c r="Q264" s="245"/>
      <c r="R264" s="245"/>
      <c r="S264" s="245"/>
      <c r="T264" s="245"/>
      <c r="U264" s="245"/>
      <c r="V264" s="245"/>
      <c r="W264" s="245"/>
      <c r="X264" s="248"/>
      <c r="Y264" s="355"/>
      <c r="Z264" s="245"/>
      <c r="AA264" s="246"/>
      <c r="AB264" s="356"/>
      <c r="AC264" s="245"/>
      <c r="AD264" s="248"/>
      <c r="AE264" s="357"/>
      <c r="AF264" s="245"/>
      <c r="AG264" s="245"/>
      <c r="AH264" s="245"/>
      <c r="AI264" s="245"/>
      <c r="AJ264" s="245"/>
      <c r="AK264" s="245"/>
      <c r="AL264" s="245"/>
      <c r="AM264" s="248"/>
    </row>
    <row r="265" spans="1:39" ht="39.75" customHeight="1">
      <c r="A265" s="116">
        <f t="shared" si="1"/>
        <v>253</v>
      </c>
      <c r="B265" s="358" t="s">
        <v>223</v>
      </c>
      <c r="C265" s="248"/>
      <c r="D265" s="352"/>
      <c r="E265" s="245"/>
      <c r="F265" s="245"/>
      <c r="G265" s="245"/>
      <c r="H265" s="245"/>
      <c r="I265" s="245"/>
      <c r="J265" s="248"/>
      <c r="K265" s="353"/>
      <c r="L265" s="245"/>
      <c r="M265" s="245"/>
      <c r="N265" s="245"/>
      <c r="O265" s="248"/>
      <c r="P265" s="354"/>
      <c r="Q265" s="245"/>
      <c r="R265" s="245"/>
      <c r="S265" s="245"/>
      <c r="T265" s="245"/>
      <c r="U265" s="245"/>
      <c r="V265" s="245"/>
      <c r="W265" s="245"/>
      <c r="X265" s="248"/>
      <c r="Y265" s="355"/>
      <c r="Z265" s="245"/>
      <c r="AA265" s="246"/>
      <c r="AB265" s="356"/>
      <c r="AC265" s="245"/>
      <c r="AD265" s="248"/>
      <c r="AE265" s="357"/>
      <c r="AF265" s="245"/>
      <c r="AG265" s="245"/>
      <c r="AH265" s="245"/>
      <c r="AI265" s="245"/>
      <c r="AJ265" s="245"/>
      <c r="AK265" s="245"/>
      <c r="AL265" s="245"/>
      <c r="AM265" s="248"/>
    </row>
    <row r="266" spans="1:39" ht="39.75" customHeight="1">
      <c r="A266" s="116">
        <f t="shared" si="1"/>
        <v>254</v>
      </c>
      <c r="B266" s="358" t="s">
        <v>223</v>
      </c>
      <c r="C266" s="248"/>
      <c r="D266" s="352"/>
      <c r="E266" s="245"/>
      <c r="F266" s="245"/>
      <c r="G266" s="245"/>
      <c r="H266" s="245"/>
      <c r="I266" s="245"/>
      <c r="J266" s="248"/>
      <c r="K266" s="353"/>
      <c r="L266" s="245"/>
      <c r="M266" s="245"/>
      <c r="N266" s="245"/>
      <c r="O266" s="248"/>
      <c r="P266" s="354"/>
      <c r="Q266" s="245"/>
      <c r="R266" s="245"/>
      <c r="S266" s="245"/>
      <c r="T266" s="245"/>
      <c r="U266" s="245"/>
      <c r="V266" s="245"/>
      <c r="W266" s="245"/>
      <c r="X266" s="248"/>
      <c r="Y266" s="355"/>
      <c r="Z266" s="245"/>
      <c r="AA266" s="246"/>
      <c r="AB266" s="356"/>
      <c r="AC266" s="245"/>
      <c r="AD266" s="248"/>
      <c r="AE266" s="357"/>
      <c r="AF266" s="245"/>
      <c r="AG266" s="245"/>
      <c r="AH266" s="245"/>
      <c r="AI266" s="245"/>
      <c r="AJ266" s="245"/>
      <c r="AK266" s="245"/>
      <c r="AL266" s="245"/>
      <c r="AM266" s="248"/>
    </row>
    <row r="267" spans="1:39" ht="39.75" customHeight="1">
      <c r="A267" s="116">
        <f t="shared" si="1"/>
        <v>255</v>
      </c>
      <c r="B267" s="358" t="s">
        <v>223</v>
      </c>
      <c r="C267" s="248"/>
      <c r="D267" s="352"/>
      <c r="E267" s="245"/>
      <c r="F267" s="245"/>
      <c r="G267" s="245"/>
      <c r="H267" s="245"/>
      <c r="I267" s="245"/>
      <c r="J267" s="248"/>
      <c r="K267" s="353"/>
      <c r="L267" s="245"/>
      <c r="M267" s="245"/>
      <c r="N267" s="245"/>
      <c r="O267" s="248"/>
      <c r="P267" s="354"/>
      <c r="Q267" s="245"/>
      <c r="R267" s="245"/>
      <c r="S267" s="245"/>
      <c r="T267" s="245"/>
      <c r="U267" s="245"/>
      <c r="V267" s="245"/>
      <c r="W267" s="245"/>
      <c r="X267" s="248"/>
      <c r="Y267" s="355"/>
      <c r="Z267" s="245"/>
      <c r="AA267" s="246"/>
      <c r="AB267" s="356"/>
      <c r="AC267" s="245"/>
      <c r="AD267" s="248"/>
      <c r="AE267" s="357"/>
      <c r="AF267" s="245"/>
      <c r="AG267" s="245"/>
      <c r="AH267" s="245"/>
      <c r="AI267" s="245"/>
      <c r="AJ267" s="245"/>
      <c r="AK267" s="245"/>
      <c r="AL267" s="245"/>
      <c r="AM267" s="248"/>
    </row>
    <row r="268" spans="1:39" ht="39.75" customHeight="1">
      <c r="A268" s="116">
        <f t="shared" si="1"/>
        <v>256</v>
      </c>
      <c r="B268" s="358" t="s">
        <v>223</v>
      </c>
      <c r="C268" s="248"/>
      <c r="D268" s="352"/>
      <c r="E268" s="245"/>
      <c r="F268" s="245"/>
      <c r="G268" s="245"/>
      <c r="H268" s="245"/>
      <c r="I268" s="245"/>
      <c r="J268" s="248"/>
      <c r="K268" s="353"/>
      <c r="L268" s="245"/>
      <c r="M268" s="245"/>
      <c r="N268" s="245"/>
      <c r="O268" s="248"/>
      <c r="P268" s="354"/>
      <c r="Q268" s="245"/>
      <c r="R268" s="245"/>
      <c r="S268" s="245"/>
      <c r="T268" s="245"/>
      <c r="U268" s="245"/>
      <c r="V268" s="245"/>
      <c r="W268" s="245"/>
      <c r="X268" s="248"/>
      <c r="Y268" s="355"/>
      <c r="Z268" s="245"/>
      <c r="AA268" s="246"/>
      <c r="AB268" s="356"/>
      <c r="AC268" s="245"/>
      <c r="AD268" s="248"/>
      <c r="AE268" s="357"/>
      <c r="AF268" s="245"/>
      <c r="AG268" s="245"/>
      <c r="AH268" s="245"/>
      <c r="AI268" s="245"/>
      <c r="AJ268" s="245"/>
      <c r="AK268" s="245"/>
      <c r="AL268" s="245"/>
      <c r="AM268" s="248"/>
    </row>
    <row r="269" spans="1:39" ht="39.75" customHeight="1">
      <c r="A269" s="116">
        <f t="shared" si="1"/>
        <v>257</v>
      </c>
      <c r="B269" s="358" t="s">
        <v>223</v>
      </c>
      <c r="C269" s="248"/>
      <c r="D269" s="352"/>
      <c r="E269" s="245"/>
      <c r="F269" s="245"/>
      <c r="G269" s="245"/>
      <c r="H269" s="245"/>
      <c r="I269" s="245"/>
      <c r="J269" s="248"/>
      <c r="K269" s="353"/>
      <c r="L269" s="245"/>
      <c r="M269" s="245"/>
      <c r="N269" s="245"/>
      <c r="O269" s="248"/>
      <c r="P269" s="354"/>
      <c r="Q269" s="245"/>
      <c r="R269" s="245"/>
      <c r="S269" s="245"/>
      <c r="T269" s="245"/>
      <c r="U269" s="245"/>
      <c r="V269" s="245"/>
      <c r="W269" s="245"/>
      <c r="X269" s="248"/>
      <c r="Y269" s="355"/>
      <c r="Z269" s="245"/>
      <c r="AA269" s="246"/>
      <c r="AB269" s="356"/>
      <c r="AC269" s="245"/>
      <c r="AD269" s="248"/>
      <c r="AE269" s="357"/>
      <c r="AF269" s="245"/>
      <c r="AG269" s="245"/>
      <c r="AH269" s="245"/>
      <c r="AI269" s="245"/>
      <c r="AJ269" s="245"/>
      <c r="AK269" s="245"/>
      <c r="AL269" s="245"/>
      <c r="AM269" s="248"/>
    </row>
    <row r="270" spans="1:39" ht="39.75" customHeight="1">
      <c r="A270" s="116">
        <f t="shared" si="1"/>
        <v>258</v>
      </c>
      <c r="B270" s="358" t="s">
        <v>223</v>
      </c>
      <c r="C270" s="248"/>
      <c r="D270" s="352"/>
      <c r="E270" s="245"/>
      <c r="F270" s="245"/>
      <c r="G270" s="245"/>
      <c r="H270" s="245"/>
      <c r="I270" s="245"/>
      <c r="J270" s="248"/>
      <c r="K270" s="353"/>
      <c r="L270" s="245"/>
      <c r="M270" s="245"/>
      <c r="N270" s="245"/>
      <c r="O270" s="248"/>
      <c r="P270" s="354"/>
      <c r="Q270" s="245"/>
      <c r="R270" s="245"/>
      <c r="S270" s="245"/>
      <c r="T270" s="245"/>
      <c r="U270" s="245"/>
      <c r="V270" s="245"/>
      <c r="W270" s="245"/>
      <c r="X270" s="248"/>
      <c r="Y270" s="355"/>
      <c r="Z270" s="245"/>
      <c r="AA270" s="246"/>
      <c r="AB270" s="356"/>
      <c r="AC270" s="245"/>
      <c r="AD270" s="248"/>
      <c r="AE270" s="357"/>
      <c r="AF270" s="245"/>
      <c r="AG270" s="245"/>
      <c r="AH270" s="245"/>
      <c r="AI270" s="245"/>
      <c r="AJ270" s="245"/>
      <c r="AK270" s="245"/>
      <c r="AL270" s="245"/>
      <c r="AM270" s="248"/>
    </row>
    <row r="271" spans="1:39" ht="39.75" customHeight="1">
      <c r="A271" s="116">
        <f t="shared" ref="A271:A525" si="2">ROW(A259)</f>
        <v>259</v>
      </c>
      <c r="B271" s="358" t="s">
        <v>223</v>
      </c>
      <c r="C271" s="248"/>
      <c r="D271" s="352"/>
      <c r="E271" s="245"/>
      <c r="F271" s="245"/>
      <c r="G271" s="245"/>
      <c r="H271" s="245"/>
      <c r="I271" s="245"/>
      <c r="J271" s="248"/>
      <c r="K271" s="353"/>
      <c r="L271" s="245"/>
      <c r="M271" s="245"/>
      <c r="N271" s="245"/>
      <c r="O271" s="248"/>
      <c r="P271" s="354"/>
      <c r="Q271" s="245"/>
      <c r="R271" s="245"/>
      <c r="S271" s="245"/>
      <c r="T271" s="245"/>
      <c r="U271" s="245"/>
      <c r="V271" s="245"/>
      <c r="W271" s="245"/>
      <c r="X271" s="248"/>
      <c r="Y271" s="355"/>
      <c r="Z271" s="245"/>
      <c r="AA271" s="246"/>
      <c r="AB271" s="356"/>
      <c r="AC271" s="245"/>
      <c r="AD271" s="248"/>
      <c r="AE271" s="357"/>
      <c r="AF271" s="245"/>
      <c r="AG271" s="245"/>
      <c r="AH271" s="245"/>
      <c r="AI271" s="245"/>
      <c r="AJ271" s="245"/>
      <c r="AK271" s="245"/>
      <c r="AL271" s="245"/>
      <c r="AM271" s="248"/>
    </row>
    <row r="272" spans="1:39" ht="39.75" customHeight="1">
      <c r="A272" s="116">
        <f t="shared" si="2"/>
        <v>260</v>
      </c>
      <c r="B272" s="358" t="s">
        <v>223</v>
      </c>
      <c r="C272" s="248"/>
      <c r="D272" s="352"/>
      <c r="E272" s="245"/>
      <c r="F272" s="245"/>
      <c r="G272" s="245"/>
      <c r="H272" s="245"/>
      <c r="I272" s="245"/>
      <c r="J272" s="248"/>
      <c r="K272" s="353"/>
      <c r="L272" s="245"/>
      <c r="M272" s="245"/>
      <c r="N272" s="245"/>
      <c r="O272" s="248"/>
      <c r="P272" s="354"/>
      <c r="Q272" s="245"/>
      <c r="R272" s="245"/>
      <c r="S272" s="245"/>
      <c r="T272" s="245"/>
      <c r="U272" s="245"/>
      <c r="V272" s="245"/>
      <c r="W272" s="245"/>
      <c r="X272" s="248"/>
      <c r="Y272" s="355"/>
      <c r="Z272" s="245"/>
      <c r="AA272" s="246"/>
      <c r="AB272" s="356"/>
      <c r="AC272" s="245"/>
      <c r="AD272" s="248"/>
      <c r="AE272" s="357"/>
      <c r="AF272" s="245"/>
      <c r="AG272" s="245"/>
      <c r="AH272" s="245"/>
      <c r="AI272" s="245"/>
      <c r="AJ272" s="245"/>
      <c r="AK272" s="245"/>
      <c r="AL272" s="245"/>
      <c r="AM272" s="248"/>
    </row>
    <row r="273" spans="1:39" ht="39.75" customHeight="1">
      <c r="A273" s="116">
        <f t="shared" si="2"/>
        <v>261</v>
      </c>
      <c r="B273" s="358" t="s">
        <v>223</v>
      </c>
      <c r="C273" s="248"/>
      <c r="D273" s="352"/>
      <c r="E273" s="245"/>
      <c r="F273" s="245"/>
      <c r="G273" s="245"/>
      <c r="H273" s="245"/>
      <c r="I273" s="245"/>
      <c r="J273" s="248"/>
      <c r="K273" s="353"/>
      <c r="L273" s="245"/>
      <c r="M273" s="245"/>
      <c r="N273" s="245"/>
      <c r="O273" s="248"/>
      <c r="P273" s="354"/>
      <c r="Q273" s="245"/>
      <c r="R273" s="245"/>
      <c r="S273" s="245"/>
      <c r="T273" s="245"/>
      <c r="U273" s="245"/>
      <c r="V273" s="245"/>
      <c r="W273" s="245"/>
      <c r="X273" s="248"/>
      <c r="Y273" s="355"/>
      <c r="Z273" s="245"/>
      <c r="AA273" s="246"/>
      <c r="AB273" s="356"/>
      <c r="AC273" s="245"/>
      <c r="AD273" s="248"/>
      <c r="AE273" s="357"/>
      <c r="AF273" s="245"/>
      <c r="AG273" s="245"/>
      <c r="AH273" s="245"/>
      <c r="AI273" s="245"/>
      <c r="AJ273" s="245"/>
      <c r="AK273" s="245"/>
      <c r="AL273" s="245"/>
      <c r="AM273" s="248"/>
    </row>
    <row r="274" spans="1:39" ht="39.75" customHeight="1">
      <c r="A274" s="116">
        <f t="shared" si="2"/>
        <v>262</v>
      </c>
      <c r="B274" s="358" t="s">
        <v>223</v>
      </c>
      <c r="C274" s="248"/>
      <c r="D274" s="352"/>
      <c r="E274" s="245"/>
      <c r="F274" s="245"/>
      <c r="G274" s="245"/>
      <c r="H274" s="245"/>
      <c r="I274" s="245"/>
      <c r="J274" s="248"/>
      <c r="K274" s="353"/>
      <c r="L274" s="245"/>
      <c r="M274" s="245"/>
      <c r="N274" s="245"/>
      <c r="O274" s="248"/>
      <c r="P274" s="354"/>
      <c r="Q274" s="245"/>
      <c r="R274" s="245"/>
      <c r="S274" s="245"/>
      <c r="T274" s="245"/>
      <c r="U274" s="245"/>
      <c r="V274" s="245"/>
      <c r="W274" s="245"/>
      <c r="X274" s="248"/>
      <c r="Y274" s="355"/>
      <c r="Z274" s="245"/>
      <c r="AA274" s="246"/>
      <c r="AB274" s="356"/>
      <c r="AC274" s="245"/>
      <c r="AD274" s="248"/>
      <c r="AE274" s="357"/>
      <c r="AF274" s="245"/>
      <c r="AG274" s="245"/>
      <c r="AH274" s="245"/>
      <c r="AI274" s="245"/>
      <c r="AJ274" s="245"/>
      <c r="AK274" s="245"/>
      <c r="AL274" s="245"/>
      <c r="AM274" s="248"/>
    </row>
    <row r="275" spans="1:39" ht="39.75" customHeight="1">
      <c r="A275" s="116">
        <f t="shared" si="2"/>
        <v>263</v>
      </c>
      <c r="B275" s="358" t="s">
        <v>223</v>
      </c>
      <c r="C275" s="248"/>
      <c r="D275" s="352"/>
      <c r="E275" s="245"/>
      <c r="F275" s="245"/>
      <c r="G275" s="245"/>
      <c r="H275" s="245"/>
      <c r="I275" s="245"/>
      <c r="J275" s="248"/>
      <c r="K275" s="353"/>
      <c r="L275" s="245"/>
      <c r="M275" s="245"/>
      <c r="N275" s="245"/>
      <c r="O275" s="248"/>
      <c r="P275" s="354"/>
      <c r="Q275" s="245"/>
      <c r="R275" s="245"/>
      <c r="S275" s="245"/>
      <c r="T275" s="245"/>
      <c r="U275" s="245"/>
      <c r="V275" s="245"/>
      <c r="W275" s="245"/>
      <c r="X275" s="248"/>
      <c r="Y275" s="355"/>
      <c r="Z275" s="245"/>
      <c r="AA275" s="246"/>
      <c r="AB275" s="356"/>
      <c r="AC275" s="245"/>
      <c r="AD275" s="248"/>
      <c r="AE275" s="357"/>
      <c r="AF275" s="245"/>
      <c r="AG275" s="245"/>
      <c r="AH275" s="245"/>
      <c r="AI275" s="245"/>
      <c r="AJ275" s="245"/>
      <c r="AK275" s="245"/>
      <c r="AL275" s="245"/>
      <c r="AM275" s="248"/>
    </row>
    <row r="276" spans="1:39" ht="39.75" customHeight="1">
      <c r="A276" s="116">
        <f t="shared" si="2"/>
        <v>264</v>
      </c>
      <c r="B276" s="358" t="s">
        <v>223</v>
      </c>
      <c r="C276" s="248"/>
      <c r="D276" s="352"/>
      <c r="E276" s="245"/>
      <c r="F276" s="245"/>
      <c r="G276" s="245"/>
      <c r="H276" s="245"/>
      <c r="I276" s="245"/>
      <c r="J276" s="248"/>
      <c r="K276" s="353"/>
      <c r="L276" s="245"/>
      <c r="M276" s="245"/>
      <c r="N276" s="245"/>
      <c r="O276" s="248"/>
      <c r="P276" s="354"/>
      <c r="Q276" s="245"/>
      <c r="R276" s="245"/>
      <c r="S276" s="245"/>
      <c r="T276" s="245"/>
      <c r="U276" s="245"/>
      <c r="V276" s="245"/>
      <c r="W276" s="245"/>
      <c r="X276" s="248"/>
      <c r="Y276" s="355"/>
      <c r="Z276" s="245"/>
      <c r="AA276" s="246"/>
      <c r="AB276" s="356"/>
      <c r="AC276" s="245"/>
      <c r="AD276" s="248"/>
      <c r="AE276" s="357"/>
      <c r="AF276" s="245"/>
      <c r="AG276" s="245"/>
      <c r="AH276" s="245"/>
      <c r="AI276" s="245"/>
      <c r="AJ276" s="245"/>
      <c r="AK276" s="245"/>
      <c r="AL276" s="245"/>
      <c r="AM276" s="248"/>
    </row>
    <row r="277" spans="1:39" ht="39.75" customHeight="1">
      <c r="A277" s="116">
        <f t="shared" si="2"/>
        <v>265</v>
      </c>
      <c r="B277" s="358" t="s">
        <v>223</v>
      </c>
      <c r="C277" s="248"/>
      <c r="D277" s="352"/>
      <c r="E277" s="245"/>
      <c r="F277" s="245"/>
      <c r="G277" s="245"/>
      <c r="H277" s="245"/>
      <c r="I277" s="245"/>
      <c r="J277" s="248"/>
      <c r="K277" s="353"/>
      <c r="L277" s="245"/>
      <c r="M277" s="245"/>
      <c r="N277" s="245"/>
      <c r="O277" s="248"/>
      <c r="P277" s="354"/>
      <c r="Q277" s="245"/>
      <c r="R277" s="245"/>
      <c r="S277" s="245"/>
      <c r="T277" s="245"/>
      <c r="U277" s="245"/>
      <c r="V277" s="245"/>
      <c r="W277" s="245"/>
      <c r="X277" s="248"/>
      <c r="Y277" s="355"/>
      <c r="Z277" s="245"/>
      <c r="AA277" s="246"/>
      <c r="AB277" s="356"/>
      <c r="AC277" s="245"/>
      <c r="AD277" s="248"/>
      <c r="AE277" s="357"/>
      <c r="AF277" s="245"/>
      <c r="AG277" s="245"/>
      <c r="AH277" s="245"/>
      <c r="AI277" s="245"/>
      <c r="AJ277" s="245"/>
      <c r="AK277" s="245"/>
      <c r="AL277" s="245"/>
      <c r="AM277" s="248"/>
    </row>
    <row r="278" spans="1:39" ht="39.75" customHeight="1">
      <c r="A278" s="116">
        <f t="shared" si="2"/>
        <v>266</v>
      </c>
      <c r="B278" s="358" t="s">
        <v>223</v>
      </c>
      <c r="C278" s="248"/>
      <c r="D278" s="352"/>
      <c r="E278" s="245"/>
      <c r="F278" s="245"/>
      <c r="G278" s="245"/>
      <c r="H278" s="245"/>
      <c r="I278" s="245"/>
      <c r="J278" s="248"/>
      <c r="K278" s="353"/>
      <c r="L278" s="245"/>
      <c r="M278" s="245"/>
      <c r="N278" s="245"/>
      <c r="O278" s="248"/>
      <c r="P278" s="354"/>
      <c r="Q278" s="245"/>
      <c r="R278" s="245"/>
      <c r="S278" s="245"/>
      <c r="T278" s="245"/>
      <c r="U278" s="245"/>
      <c r="V278" s="245"/>
      <c r="W278" s="245"/>
      <c r="X278" s="248"/>
      <c r="Y278" s="355"/>
      <c r="Z278" s="245"/>
      <c r="AA278" s="246"/>
      <c r="AB278" s="356"/>
      <c r="AC278" s="245"/>
      <c r="AD278" s="248"/>
      <c r="AE278" s="357"/>
      <c r="AF278" s="245"/>
      <c r="AG278" s="245"/>
      <c r="AH278" s="245"/>
      <c r="AI278" s="245"/>
      <c r="AJ278" s="245"/>
      <c r="AK278" s="245"/>
      <c r="AL278" s="245"/>
      <c r="AM278" s="248"/>
    </row>
    <row r="279" spans="1:39" ht="39.75" customHeight="1">
      <c r="A279" s="116">
        <f t="shared" si="2"/>
        <v>267</v>
      </c>
      <c r="B279" s="358" t="s">
        <v>223</v>
      </c>
      <c r="C279" s="248"/>
      <c r="D279" s="352"/>
      <c r="E279" s="245"/>
      <c r="F279" s="245"/>
      <c r="G279" s="245"/>
      <c r="H279" s="245"/>
      <c r="I279" s="245"/>
      <c r="J279" s="248"/>
      <c r="K279" s="353"/>
      <c r="L279" s="245"/>
      <c r="M279" s="245"/>
      <c r="N279" s="245"/>
      <c r="O279" s="248"/>
      <c r="P279" s="354"/>
      <c r="Q279" s="245"/>
      <c r="R279" s="245"/>
      <c r="S279" s="245"/>
      <c r="T279" s="245"/>
      <c r="U279" s="245"/>
      <c r="V279" s="245"/>
      <c r="W279" s="245"/>
      <c r="X279" s="248"/>
      <c r="Y279" s="355"/>
      <c r="Z279" s="245"/>
      <c r="AA279" s="246"/>
      <c r="AB279" s="356"/>
      <c r="AC279" s="245"/>
      <c r="AD279" s="248"/>
      <c r="AE279" s="357"/>
      <c r="AF279" s="245"/>
      <c r="AG279" s="245"/>
      <c r="AH279" s="245"/>
      <c r="AI279" s="245"/>
      <c r="AJ279" s="245"/>
      <c r="AK279" s="245"/>
      <c r="AL279" s="245"/>
      <c r="AM279" s="248"/>
    </row>
    <row r="280" spans="1:39" ht="39.75" customHeight="1">
      <c r="A280" s="116">
        <f t="shared" si="2"/>
        <v>268</v>
      </c>
      <c r="B280" s="358" t="s">
        <v>223</v>
      </c>
      <c r="C280" s="248"/>
      <c r="D280" s="352"/>
      <c r="E280" s="245"/>
      <c r="F280" s="245"/>
      <c r="G280" s="245"/>
      <c r="H280" s="245"/>
      <c r="I280" s="245"/>
      <c r="J280" s="248"/>
      <c r="K280" s="353"/>
      <c r="L280" s="245"/>
      <c r="M280" s="245"/>
      <c r="N280" s="245"/>
      <c r="O280" s="248"/>
      <c r="P280" s="354"/>
      <c r="Q280" s="245"/>
      <c r="R280" s="245"/>
      <c r="S280" s="245"/>
      <c r="T280" s="245"/>
      <c r="U280" s="245"/>
      <c r="V280" s="245"/>
      <c r="W280" s="245"/>
      <c r="X280" s="248"/>
      <c r="Y280" s="355"/>
      <c r="Z280" s="245"/>
      <c r="AA280" s="246"/>
      <c r="AB280" s="356"/>
      <c r="AC280" s="245"/>
      <c r="AD280" s="248"/>
      <c r="AE280" s="357"/>
      <c r="AF280" s="245"/>
      <c r="AG280" s="245"/>
      <c r="AH280" s="245"/>
      <c r="AI280" s="245"/>
      <c r="AJ280" s="245"/>
      <c r="AK280" s="245"/>
      <c r="AL280" s="245"/>
      <c r="AM280" s="248"/>
    </row>
    <row r="281" spans="1:39" ht="39.75" customHeight="1">
      <c r="A281" s="116">
        <f t="shared" si="2"/>
        <v>269</v>
      </c>
      <c r="B281" s="358" t="s">
        <v>223</v>
      </c>
      <c r="C281" s="248"/>
      <c r="D281" s="352"/>
      <c r="E281" s="245"/>
      <c r="F281" s="245"/>
      <c r="G281" s="245"/>
      <c r="H281" s="245"/>
      <c r="I281" s="245"/>
      <c r="J281" s="248"/>
      <c r="K281" s="353"/>
      <c r="L281" s="245"/>
      <c r="M281" s="245"/>
      <c r="N281" s="245"/>
      <c r="O281" s="248"/>
      <c r="P281" s="354"/>
      <c r="Q281" s="245"/>
      <c r="R281" s="245"/>
      <c r="S281" s="245"/>
      <c r="T281" s="245"/>
      <c r="U281" s="245"/>
      <c r="V281" s="245"/>
      <c r="W281" s="245"/>
      <c r="X281" s="248"/>
      <c r="Y281" s="355"/>
      <c r="Z281" s="245"/>
      <c r="AA281" s="246"/>
      <c r="AB281" s="356"/>
      <c r="AC281" s="245"/>
      <c r="AD281" s="248"/>
      <c r="AE281" s="357"/>
      <c r="AF281" s="245"/>
      <c r="AG281" s="245"/>
      <c r="AH281" s="245"/>
      <c r="AI281" s="245"/>
      <c r="AJ281" s="245"/>
      <c r="AK281" s="245"/>
      <c r="AL281" s="245"/>
      <c r="AM281" s="248"/>
    </row>
    <row r="282" spans="1:39" ht="39.75" customHeight="1">
      <c r="A282" s="116">
        <f t="shared" si="2"/>
        <v>270</v>
      </c>
      <c r="B282" s="358" t="s">
        <v>223</v>
      </c>
      <c r="C282" s="248"/>
      <c r="D282" s="352"/>
      <c r="E282" s="245"/>
      <c r="F282" s="245"/>
      <c r="G282" s="245"/>
      <c r="H282" s="245"/>
      <c r="I282" s="245"/>
      <c r="J282" s="248"/>
      <c r="K282" s="353"/>
      <c r="L282" s="245"/>
      <c r="M282" s="245"/>
      <c r="N282" s="245"/>
      <c r="O282" s="248"/>
      <c r="P282" s="354"/>
      <c r="Q282" s="245"/>
      <c r="R282" s="245"/>
      <c r="S282" s="245"/>
      <c r="T282" s="245"/>
      <c r="U282" s="245"/>
      <c r="V282" s="245"/>
      <c r="W282" s="245"/>
      <c r="X282" s="248"/>
      <c r="Y282" s="355"/>
      <c r="Z282" s="245"/>
      <c r="AA282" s="246"/>
      <c r="AB282" s="356"/>
      <c r="AC282" s="245"/>
      <c r="AD282" s="248"/>
      <c r="AE282" s="357"/>
      <c r="AF282" s="245"/>
      <c r="AG282" s="245"/>
      <c r="AH282" s="245"/>
      <c r="AI282" s="245"/>
      <c r="AJ282" s="245"/>
      <c r="AK282" s="245"/>
      <c r="AL282" s="245"/>
      <c r="AM282" s="248"/>
    </row>
    <row r="283" spans="1:39" ht="39.75" customHeight="1">
      <c r="A283" s="116">
        <f t="shared" si="2"/>
        <v>271</v>
      </c>
      <c r="B283" s="358" t="s">
        <v>223</v>
      </c>
      <c r="C283" s="248"/>
      <c r="D283" s="352"/>
      <c r="E283" s="245"/>
      <c r="F283" s="245"/>
      <c r="G283" s="245"/>
      <c r="H283" s="245"/>
      <c r="I283" s="245"/>
      <c r="J283" s="248"/>
      <c r="K283" s="353"/>
      <c r="L283" s="245"/>
      <c r="M283" s="245"/>
      <c r="N283" s="245"/>
      <c r="O283" s="248"/>
      <c r="P283" s="354"/>
      <c r="Q283" s="245"/>
      <c r="R283" s="245"/>
      <c r="S283" s="245"/>
      <c r="T283" s="245"/>
      <c r="U283" s="245"/>
      <c r="V283" s="245"/>
      <c r="W283" s="245"/>
      <c r="X283" s="248"/>
      <c r="Y283" s="355"/>
      <c r="Z283" s="245"/>
      <c r="AA283" s="246"/>
      <c r="AB283" s="356"/>
      <c r="AC283" s="245"/>
      <c r="AD283" s="248"/>
      <c r="AE283" s="357"/>
      <c r="AF283" s="245"/>
      <c r="AG283" s="245"/>
      <c r="AH283" s="245"/>
      <c r="AI283" s="245"/>
      <c r="AJ283" s="245"/>
      <c r="AK283" s="245"/>
      <c r="AL283" s="245"/>
      <c r="AM283" s="248"/>
    </row>
    <row r="284" spans="1:39" ht="39.75" customHeight="1">
      <c r="A284" s="116">
        <f t="shared" si="2"/>
        <v>272</v>
      </c>
      <c r="B284" s="358" t="s">
        <v>223</v>
      </c>
      <c r="C284" s="248"/>
      <c r="D284" s="352"/>
      <c r="E284" s="245"/>
      <c r="F284" s="245"/>
      <c r="G284" s="245"/>
      <c r="H284" s="245"/>
      <c r="I284" s="245"/>
      <c r="J284" s="248"/>
      <c r="K284" s="353"/>
      <c r="L284" s="245"/>
      <c r="M284" s="245"/>
      <c r="N284" s="245"/>
      <c r="O284" s="248"/>
      <c r="P284" s="354"/>
      <c r="Q284" s="245"/>
      <c r="R284" s="245"/>
      <c r="S284" s="245"/>
      <c r="T284" s="245"/>
      <c r="U284" s="245"/>
      <c r="V284" s="245"/>
      <c r="W284" s="245"/>
      <c r="X284" s="248"/>
      <c r="Y284" s="355"/>
      <c r="Z284" s="245"/>
      <c r="AA284" s="246"/>
      <c r="AB284" s="356"/>
      <c r="AC284" s="245"/>
      <c r="AD284" s="248"/>
      <c r="AE284" s="357"/>
      <c r="AF284" s="245"/>
      <c r="AG284" s="245"/>
      <c r="AH284" s="245"/>
      <c r="AI284" s="245"/>
      <c r="AJ284" s="245"/>
      <c r="AK284" s="245"/>
      <c r="AL284" s="245"/>
      <c r="AM284" s="248"/>
    </row>
    <row r="285" spans="1:39" ht="39.75" customHeight="1">
      <c r="A285" s="116">
        <f t="shared" si="2"/>
        <v>273</v>
      </c>
      <c r="B285" s="358" t="s">
        <v>223</v>
      </c>
      <c r="C285" s="248"/>
      <c r="D285" s="352"/>
      <c r="E285" s="245"/>
      <c r="F285" s="245"/>
      <c r="G285" s="245"/>
      <c r="H285" s="245"/>
      <c r="I285" s="245"/>
      <c r="J285" s="248"/>
      <c r="K285" s="353"/>
      <c r="L285" s="245"/>
      <c r="M285" s="245"/>
      <c r="N285" s="245"/>
      <c r="O285" s="248"/>
      <c r="P285" s="354"/>
      <c r="Q285" s="245"/>
      <c r="R285" s="245"/>
      <c r="S285" s="245"/>
      <c r="T285" s="245"/>
      <c r="U285" s="245"/>
      <c r="V285" s="245"/>
      <c r="W285" s="245"/>
      <c r="X285" s="248"/>
      <c r="Y285" s="355"/>
      <c r="Z285" s="245"/>
      <c r="AA285" s="246"/>
      <c r="AB285" s="356"/>
      <c r="AC285" s="245"/>
      <c r="AD285" s="248"/>
      <c r="AE285" s="357"/>
      <c r="AF285" s="245"/>
      <c r="AG285" s="245"/>
      <c r="AH285" s="245"/>
      <c r="AI285" s="245"/>
      <c r="AJ285" s="245"/>
      <c r="AK285" s="245"/>
      <c r="AL285" s="245"/>
      <c r="AM285" s="248"/>
    </row>
    <row r="286" spans="1:39" ht="39.75" customHeight="1">
      <c r="A286" s="116">
        <f t="shared" si="2"/>
        <v>274</v>
      </c>
      <c r="B286" s="358" t="s">
        <v>223</v>
      </c>
      <c r="C286" s="248"/>
      <c r="D286" s="352"/>
      <c r="E286" s="245"/>
      <c r="F286" s="245"/>
      <c r="G286" s="245"/>
      <c r="H286" s="245"/>
      <c r="I286" s="245"/>
      <c r="J286" s="248"/>
      <c r="K286" s="353"/>
      <c r="L286" s="245"/>
      <c r="M286" s="245"/>
      <c r="N286" s="245"/>
      <c r="O286" s="248"/>
      <c r="P286" s="354"/>
      <c r="Q286" s="245"/>
      <c r="R286" s="245"/>
      <c r="S286" s="245"/>
      <c r="T286" s="245"/>
      <c r="U286" s="245"/>
      <c r="V286" s="245"/>
      <c r="W286" s="245"/>
      <c r="X286" s="248"/>
      <c r="Y286" s="355"/>
      <c r="Z286" s="245"/>
      <c r="AA286" s="246"/>
      <c r="AB286" s="356"/>
      <c r="AC286" s="245"/>
      <c r="AD286" s="248"/>
      <c r="AE286" s="357"/>
      <c r="AF286" s="245"/>
      <c r="AG286" s="245"/>
      <c r="AH286" s="245"/>
      <c r="AI286" s="245"/>
      <c r="AJ286" s="245"/>
      <c r="AK286" s="245"/>
      <c r="AL286" s="245"/>
      <c r="AM286" s="248"/>
    </row>
    <row r="287" spans="1:39" ht="39.75" customHeight="1">
      <c r="A287" s="116">
        <f t="shared" si="2"/>
        <v>275</v>
      </c>
      <c r="B287" s="358" t="s">
        <v>223</v>
      </c>
      <c r="C287" s="248"/>
      <c r="D287" s="352"/>
      <c r="E287" s="245"/>
      <c r="F287" s="245"/>
      <c r="G287" s="245"/>
      <c r="H287" s="245"/>
      <c r="I287" s="245"/>
      <c r="J287" s="248"/>
      <c r="K287" s="353"/>
      <c r="L287" s="245"/>
      <c r="M287" s="245"/>
      <c r="N287" s="245"/>
      <c r="O287" s="248"/>
      <c r="P287" s="354"/>
      <c r="Q287" s="245"/>
      <c r="R287" s="245"/>
      <c r="S287" s="245"/>
      <c r="T287" s="245"/>
      <c r="U287" s="245"/>
      <c r="V287" s="245"/>
      <c r="W287" s="245"/>
      <c r="X287" s="248"/>
      <c r="Y287" s="355"/>
      <c r="Z287" s="245"/>
      <c r="AA287" s="246"/>
      <c r="AB287" s="356"/>
      <c r="AC287" s="245"/>
      <c r="AD287" s="248"/>
      <c r="AE287" s="357"/>
      <c r="AF287" s="245"/>
      <c r="AG287" s="245"/>
      <c r="AH287" s="245"/>
      <c r="AI287" s="245"/>
      <c r="AJ287" s="245"/>
      <c r="AK287" s="245"/>
      <c r="AL287" s="245"/>
      <c r="AM287" s="248"/>
    </row>
    <row r="288" spans="1:39" ht="39.75" customHeight="1">
      <c r="A288" s="116">
        <f t="shared" si="2"/>
        <v>276</v>
      </c>
      <c r="B288" s="358" t="s">
        <v>223</v>
      </c>
      <c r="C288" s="248"/>
      <c r="D288" s="352"/>
      <c r="E288" s="245"/>
      <c r="F288" s="245"/>
      <c r="G288" s="245"/>
      <c r="H288" s="245"/>
      <c r="I288" s="245"/>
      <c r="J288" s="248"/>
      <c r="K288" s="353"/>
      <c r="L288" s="245"/>
      <c r="M288" s="245"/>
      <c r="N288" s="245"/>
      <c r="O288" s="248"/>
      <c r="P288" s="354"/>
      <c r="Q288" s="245"/>
      <c r="R288" s="245"/>
      <c r="S288" s="245"/>
      <c r="T288" s="245"/>
      <c r="U288" s="245"/>
      <c r="V288" s="245"/>
      <c r="W288" s="245"/>
      <c r="X288" s="248"/>
      <c r="Y288" s="355"/>
      <c r="Z288" s="245"/>
      <c r="AA288" s="246"/>
      <c r="AB288" s="356"/>
      <c r="AC288" s="245"/>
      <c r="AD288" s="248"/>
      <c r="AE288" s="357"/>
      <c r="AF288" s="245"/>
      <c r="AG288" s="245"/>
      <c r="AH288" s="245"/>
      <c r="AI288" s="245"/>
      <c r="AJ288" s="245"/>
      <c r="AK288" s="245"/>
      <c r="AL288" s="245"/>
      <c r="AM288" s="248"/>
    </row>
    <row r="289" spans="1:39" ht="39.75" customHeight="1">
      <c r="A289" s="116">
        <f t="shared" si="2"/>
        <v>277</v>
      </c>
      <c r="B289" s="358" t="s">
        <v>223</v>
      </c>
      <c r="C289" s="248"/>
      <c r="D289" s="352"/>
      <c r="E289" s="245"/>
      <c r="F289" s="245"/>
      <c r="G289" s="245"/>
      <c r="H289" s="245"/>
      <c r="I289" s="245"/>
      <c r="J289" s="248"/>
      <c r="K289" s="353"/>
      <c r="L289" s="245"/>
      <c r="M289" s="245"/>
      <c r="N289" s="245"/>
      <c r="O289" s="248"/>
      <c r="P289" s="354"/>
      <c r="Q289" s="245"/>
      <c r="R289" s="245"/>
      <c r="S289" s="245"/>
      <c r="T289" s="245"/>
      <c r="U289" s="245"/>
      <c r="V289" s="245"/>
      <c r="W289" s="245"/>
      <c r="X289" s="248"/>
      <c r="Y289" s="355"/>
      <c r="Z289" s="245"/>
      <c r="AA289" s="246"/>
      <c r="AB289" s="356"/>
      <c r="AC289" s="245"/>
      <c r="AD289" s="248"/>
      <c r="AE289" s="357"/>
      <c r="AF289" s="245"/>
      <c r="AG289" s="245"/>
      <c r="AH289" s="245"/>
      <c r="AI289" s="245"/>
      <c r="AJ289" s="245"/>
      <c r="AK289" s="245"/>
      <c r="AL289" s="245"/>
      <c r="AM289" s="248"/>
    </row>
    <row r="290" spans="1:39" ht="39.75" customHeight="1">
      <c r="A290" s="116">
        <f t="shared" si="2"/>
        <v>278</v>
      </c>
      <c r="B290" s="358" t="s">
        <v>223</v>
      </c>
      <c r="C290" s="248"/>
      <c r="D290" s="352"/>
      <c r="E290" s="245"/>
      <c r="F290" s="245"/>
      <c r="G290" s="245"/>
      <c r="H290" s="245"/>
      <c r="I290" s="245"/>
      <c r="J290" s="248"/>
      <c r="K290" s="353"/>
      <c r="L290" s="245"/>
      <c r="M290" s="245"/>
      <c r="N290" s="245"/>
      <c r="O290" s="248"/>
      <c r="P290" s="354"/>
      <c r="Q290" s="245"/>
      <c r="R290" s="245"/>
      <c r="S290" s="245"/>
      <c r="T290" s="245"/>
      <c r="U290" s="245"/>
      <c r="V290" s="245"/>
      <c r="W290" s="245"/>
      <c r="X290" s="248"/>
      <c r="Y290" s="355"/>
      <c r="Z290" s="245"/>
      <c r="AA290" s="246"/>
      <c r="AB290" s="356"/>
      <c r="AC290" s="245"/>
      <c r="AD290" s="248"/>
      <c r="AE290" s="357"/>
      <c r="AF290" s="245"/>
      <c r="AG290" s="245"/>
      <c r="AH290" s="245"/>
      <c r="AI290" s="245"/>
      <c r="AJ290" s="245"/>
      <c r="AK290" s="245"/>
      <c r="AL290" s="245"/>
      <c r="AM290" s="248"/>
    </row>
    <row r="291" spans="1:39" ht="39.75" customHeight="1">
      <c r="A291" s="116">
        <f t="shared" si="2"/>
        <v>279</v>
      </c>
      <c r="B291" s="358" t="s">
        <v>223</v>
      </c>
      <c r="C291" s="248"/>
      <c r="D291" s="352"/>
      <c r="E291" s="245"/>
      <c r="F291" s="245"/>
      <c r="G291" s="245"/>
      <c r="H291" s="245"/>
      <c r="I291" s="245"/>
      <c r="J291" s="248"/>
      <c r="K291" s="353"/>
      <c r="L291" s="245"/>
      <c r="M291" s="245"/>
      <c r="N291" s="245"/>
      <c r="O291" s="248"/>
      <c r="P291" s="354"/>
      <c r="Q291" s="245"/>
      <c r="R291" s="245"/>
      <c r="S291" s="245"/>
      <c r="T291" s="245"/>
      <c r="U291" s="245"/>
      <c r="V291" s="245"/>
      <c r="W291" s="245"/>
      <c r="X291" s="248"/>
      <c r="Y291" s="355"/>
      <c r="Z291" s="245"/>
      <c r="AA291" s="246"/>
      <c r="AB291" s="356"/>
      <c r="AC291" s="245"/>
      <c r="AD291" s="248"/>
      <c r="AE291" s="357"/>
      <c r="AF291" s="245"/>
      <c r="AG291" s="245"/>
      <c r="AH291" s="245"/>
      <c r="AI291" s="245"/>
      <c r="AJ291" s="245"/>
      <c r="AK291" s="245"/>
      <c r="AL291" s="245"/>
      <c r="AM291" s="248"/>
    </row>
    <row r="292" spans="1:39" ht="39.75" customHeight="1">
      <c r="A292" s="116">
        <f t="shared" si="2"/>
        <v>280</v>
      </c>
      <c r="B292" s="358" t="s">
        <v>223</v>
      </c>
      <c r="C292" s="248"/>
      <c r="D292" s="352"/>
      <c r="E292" s="245"/>
      <c r="F292" s="245"/>
      <c r="G292" s="245"/>
      <c r="H292" s="245"/>
      <c r="I292" s="245"/>
      <c r="J292" s="248"/>
      <c r="K292" s="353"/>
      <c r="L292" s="245"/>
      <c r="M292" s="245"/>
      <c r="N292" s="245"/>
      <c r="O292" s="248"/>
      <c r="P292" s="354"/>
      <c r="Q292" s="245"/>
      <c r="R292" s="245"/>
      <c r="S292" s="245"/>
      <c r="T292" s="245"/>
      <c r="U292" s="245"/>
      <c r="V292" s="245"/>
      <c r="W292" s="245"/>
      <c r="X292" s="248"/>
      <c r="Y292" s="355"/>
      <c r="Z292" s="245"/>
      <c r="AA292" s="246"/>
      <c r="AB292" s="356"/>
      <c r="AC292" s="245"/>
      <c r="AD292" s="248"/>
      <c r="AE292" s="357"/>
      <c r="AF292" s="245"/>
      <c r="AG292" s="245"/>
      <c r="AH292" s="245"/>
      <c r="AI292" s="245"/>
      <c r="AJ292" s="245"/>
      <c r="AK292" s="245"/>
      <c r="AL292" s="245"/>
      <c r="AM292" s="248"/>
    </row>
    <row r="293" spans="1:39" ht="39.75" customHeight="1">
      <c r="A293" s="116">
        <f t="shared" si="2"/>
        <v>281</v>
      </c>
      <c r="B293" s="358" t="s">
        <v>223</v>
      </c>
      <c r="C293" s="248"/>
      <c r="D293" s="352"/>
      <c r="E293" s="245"/>
      <c r="F293" s="245"/>
      <c r="G293" s="245"/>
      <c r="H293" s="245"/>
      <c r="I293" s="245"/>
      <c r="J293" s="248"/>
      <c r="K293" s="353"/>
      <c r="L293" s="245"/>
      <c r="M293" s="245"/>
      <c r="N293" s="245"/>
      <c r="O293" s="248"/>
      <c r="P293" s="354"/>
      <c r="Q293" s="245"/>
      <c r="R293" s="245"/>
      <c r="S293" s="245"/>
      <c r="T293" s="245"/>
      <c r="U293" s="245"/>
      <c r="V293" s="245"/>
      <c r="W293" s="245"/>
      <c r="X293" s="248"/>
      <c r="Y293" s="355"/>
      <c r="Z293" s="245"/>
      <c r="AA293" s="246"/>
      <c r="AB293" s="356"/>
      <c r="AC293" s="245"/>
      <c r="AD293" s="248"/>
      <c r="AE293" s="357"/>
      <c r="AF293" s="245"/>
      <c r="AG293" s="245"/>
      <c r="AH293" s="245"/>
      <c r="AI293" s="245"/>
      <c r="AJ293" s="245"/>
      <c r="AK293" s="245"/>
      <c r="AL293" s="245"/>
      <c r="AM293" s="248"/>
    </row>
    <row r="294" spans="1:39" ht="39.75" customHeight="1">
      <c r="A294" s="116">
        <f t="shared" si="2"/>
        <v>282</v>
      </c>
      <c r="B294" s="358" t="s">
        <v>223</v>
      </c>
      <c r="C294" s="248"/>
      <c r="D294" s="352"/>
      <c r="E294" s="245"/>
      <c r="F294" s="245"/>
      <c r="G294" s="245"/>
      <c r="H294" s="245"/>
      <c r="I294" s="245"/>
      <c r="J294" s="248"/>
      <c r="K294" s="353"/>
      <c r="L294" s="245"/>
      <c r="M294" s="245"/>
      <c r="N294" s="245"/>
      <c r="O294" s="248"/>
      <c r="P294" s="354"/>
      <c r="Q294" s="245"/>
      <c r="R294" s="245"/>
      <c r="S294" s="245"/>
      <c r="T294" s="245"/>
      <c r="U294" s="245"/>
      <c r="V294" s="245"/>
      <c r="W294" s="245"/>
      <c r="X294" s="248"/>
      <c r="Y294" s="355"/>
      <c r="Z294" s="245"/>
      <c r="AA294" s="246"/>
      <c r="AB294" s="356"/>
      <c r="AC294" s="245"/>
      <c r="AD294" s="248"/>
      <c r="AE294" s="357"/>
      <c r="AF294" s="245"/>
      <c r="AG294" s="245"/>
      <c r="AH294" s="245"/>
      <c r="AI294" s="245"/>
      <c r="AJ294" s="245"/>
      <c r="AK294" s="245"/>
      <c r="AL294" s="245"/>
      <c r="AM294" s="248"/>
    </row>
    <row r="295" spans="1:39" ht="39.75" customHeight="1">
      <c r="A295" s="116">
        <f t="shared" si="2"/>
        <v>283</v>
      </c>
      <c r="B295" s="358" t="s">
        <v>223</v>
      </c>
      <c r="C295" s="248"/>
      <c r="D295" s="352"/>
      <c r="E295" s="245"/>
      <c r="F295" s="245"/>
      <c r="G295" s="245"/>
      <c r="H295" s="245"/>
      <c r="I295" s="245"/>
      <c r="J295" s="248"/>
      <c r="K295" s="353"/>
      <c r="L295" s="245"/>
      <c r="M295" s="245"/>
      <c r="N295" s="245"/>
      <c r="O295" s="248"/>
      <c r="P295" s="354"/>
      <c r="Q295" s="245"/>
      <c r="R295" s="245"/>
      <c r="S295" s="245"/>
      <c r="T295" s="245"/>
      <c r="U295" s="245"/>
      <c r="V295" s="245"/>
      <c r="W295" s="245"/>
      <c r="X295" s="248"/>
      <c r="Y295" s="355"/>
      <c r="Z295" s="245"/>
      <c r="AA295" s="246"/>
      <c r="AB295" s="356"/>
      <c r="AC295" s="245"/>
      <c r="AD295" s="248"/>
      <c r="AE295" s="357"/>
      <c r="AF295" s="245"/>
      <c r="AG295" s="245"/>
      <c r="AH295" s="245"/>
      <c r="AI295" s="245"/>
      <c r="AJ295" s="245"/>
      <c r="AK295" s="245"/>
      <c r="AL295" s="245"/>
      <c r="AM295" s="248"/>
    </row>
    <row r="296" spans="1:39" ht="39.75" customHeight="1">
      <c r="A296" s="116">
        <f t="shared" si="2"/>
        <v>284</v>
      </c>
      <c r="B296" s="358" t="s">
        <v>223</v>
      </c>
      <c r="C296" s="248"/>
      <c r="D296" s="352"/>
      <c r="E296" s="245"/>
      <c r="F296" s="245"/>
      <c r="G296" s="245"/>
      <c r="H296" s="245"/>
      <c r="I296" s="245"/>
      <c r="J296" s="248"/>
      <c r="K296" s="353"/>
      <c r="L296" s="245"/>
      <c r="M296" s="245"/>
      <c r="N296" s="245"/>
      <c r="O296" s="248"/>
      <c r="P296" s="354"/>
      <c r="Q296" s="245"/>
      <c r="R296" s="245"/>
      <c r="S296" s="245"/>
      <c r="T296" s="245"/>
      <c r="U296" s="245"/>
      <c r="V296" s="245"/>
      <c r="W296" s="245"/>
      <c r="X296" s="248"/>
      <c r="Y296" s="355"/>
      <c r="Z296" s="245"/>
      <c r="AA296" s="246"/>
      <c r="AB296" s="356"/>
      <c r="AC296" s="245"/>
      <c r="AD296" s="248"/>
      <c r="AE296" s="357"/>
      <c r="AF296" s="245"/>
      <c r="AG296" s="245"/>
      <c r="AH296" s="245"/>
      <c r="AI296" s="245"/>
      <c r="AJ296" s="245"/>
      <c r="AK296" s="245"/>
      <c r="AL296" s="245"/>
      <c r="AM296" s="248"/>
    </row>
    <row r="297" spans="1:39" ht="39.75" customHeight="1">
      <c r="A297" s="116">
        <f t="shared" si="2"/>
        <v>285</v>
      </c>
      <c r="B297" s="358" t="s">
        <v>223</v>
      </c>
      <c r="C297" s="248"/>
      <c r="D297" s="352"/>
      <c r="E297" s="245"/>
      <c r="F297" s="245"/>
      <c r="G297" s="245"/>
      <c r="H297" s="245"/>
      <c r="I297" s="245"/>
      <c r="J297" s="248"/>
      <c r="K297" s="353"/>
      <c r="L297" s="245"/>
      <c r="M297" s="245"/>
      <c r="N297" s="245"/>
      <c r="O297" s="248"/>
      <c r="P297" s="354"/>
      <c r="Q297" s="245"/>
      <c r="R297" s="245"/>
      <c r="S297" s="245"/>
      <c r="T297" s="245"/>
      <c r="U297" s="245"/>
      <c r="V297" s="245"/>
      <c r="W297" s="245"/>
      <c r="X297" s="248"/>
      <c r="Y297" s="355"/>
      <c r="Z297" s="245"/>
      <c r="AA297" s="246"/>
      <c r="AB297" s="356"/>
      <c r="AC297" s="245"/>
      <c r="AD297" s="248"/>
      <c r="AE297" s="357"/>
      <c r="AF297" s="245"/>
      <c r="AG297" s="245"/>
      <c r="AH297" s="245"/>
      <c r="AI297" s="245"/>
      <c r="AJ297" s="245"/>
      <c r="AK297" s="245"/>
      <c r="AL297" s="245"/>
      <c r="AM297" s="248"/>
    </row>
    <row r="298" spans="1:39" ht="39.75" customHeight="1">
      <c r="A298" s="116">
        <f t="shared" si="2"/>
        <v>286</v>
      </c>
      <c r="B298" s="358" t="s">
        <v>223</v>
      </c>
      <c r="C298" s="248"/>
      <c r="D298" s="352"/>
      <c r="E298" s="245"/>
      <c r="F298" s="245"/>
      <c r="G298" s="245"/>
      <c r="H298" s="245"/>
      <c r="I298" s="245"/>
      <c r="J298" s="248"/>
      <c r="K298" s="353"/>
      <c r="L298" s="245"/>
      <c r="M298" s="245"/>
      <c r="N298" s="245"/>
      <c r="O298" s="248"/>
      <c r="P298" s="354"/>
      <c r="Q298" s="245"/>
      <c r="R298" s="245"/>
      <c r="S298" s="245"/>
      <c r="T298" s="245"/>
      <c r="U298" s="245"/>
      <c r="V298" s="245"/>
      <c r="W298" s="245"/>
      <c r="X298" s="248"/>
      <c r="Y298" s="355"/>
      <c r="Z298" s="245"/>
      <c r="AA298" s="246"/>
      <c r="AB298" s="356"/>
      <c r="AC298" s="245"/>
      <c r="AD298" s="248"/>
      <c r="AE298" s="357"/>
      <c r="AF298" s="245"/>
      <c r="AG298" s="245"/>
      <c r="AH298" s="245"/>
      <c r="AI298" s="245"/>
      <c r="AJ298" s="245"/>
      <c r="AK298" s="245"/>
      <c r="AL298" s="245"/>
      <c r="AM298" s="248"/>
    </row>
    <row r="299" spans="1:39" ht="39.75" customHeight="1">
      <c r="A299" s="116">
        <f t="shared" si="2"/>
        <v>287</v>
      </c>
      <c r="B299" s="358" t="s">
        <v>223</v>
      </c>
      <c r="C299" s="248"/>
      <c r="D299" s="352"/>
      <c r="E299" s="245"/>
      <c r="F299" s="245"/>
      <c r="G299" s="245"/>
      <c r="H299" s="245"/>
      <c r="I299" s="245"/>
      <c r="J299" s="248"/>
      <c r="K299" s="353"/>
      <c r="L299" s="245"/>
      <c r="M299" s="245"/>
      <c r="N299" s="245"/>
      <c r="O299" s="248"/>
      <c r="P299" s="354"/>
      <c r="Q299" s="245"/>
      <c r="R299" s="245"/>
      <c r="S299" s="245"/>
      <c r="T299" s="245"/>
      <c r="U299" s="245"/>
      <c r="V299" s="245"/>
      <c r="W299" s="245"/>
      <c r="X299" s="248"/>
      <c r="Y299" s="355"/>
      <c r="Z299" s="245"/>
      <c r="AA299" s="246"/>
      <c r="AB299" s="356"/>
      <c r="AC299" s="245"/>
      <c r="AD299" s="248"/>
      <c r="AE299" s="357"/>
      <c r="AF299" s="245"/>
      <c r="AG299" s="245"/>
      <c r="AH299" s="245"/>
      <c r="AI299" s="245"/>
      <c r="AJ299" s="245"/>
      <c r="AK299" s="245"/>
      <c r="AL299" s="245"/>
      <c r="AM299" s="248"/>
    </row>
    <row r="300" spans="1:39" ht="39.75" customHeight="1">
      <c r="A300" s="116">
        <f t="shared" si="2"/>
        <v>288</v>
      </c>
      <c r="B300" s="358" t="s">
        <v>223</v>
      </c>
      <c r="C300" s="248"/>
      <c r="D300" s="352"/>
      <c r="E300" s="245"/>
      <c r="F300" s="245"/>
      <c r="G300" s="245"/>
      <c r="H300" s="245"/>
      <c r="I300" s="245"/>
      <c r="J300" s="248"/>
      <c r="K300" s="353"/>
      <c r="L300" s="245"/>
      <c r="M300" s="245"/>
      <c r="N300" s="245"/>
      <c r="O300" s="248"/>
      <c r="P300" s="354"/>
      <c r="Q300" s="245"/>
      <c r="R300" s="245"/>
      <c r="S300" s="245"/>
      <c r="T300" s="245"/>
      <c r="U300" s="245"/>
      <c r="V300" s="245"/>
      <c r="W300" s="245"/>
      <c r="X300" s="248"/>
      <c r="Y300" s="355"/>
      <c r="Z300" s="245"/>
      <c r="AA300" s="246"/>
      <c r="AB300" s="356"/>
      <c r="AC300" s="245"/>
      <c r="AD300" s="248"/>
      <c r="AE300" s="357"/>
      <c r="AF300" s="245"/>
      <c r="AG300" s="245"/>
      <c r="AH300" s="245"/>
      <c r="AI300" s="245"/>
      <c r="AJ300" s="245"/>
      <c r="AK300" s="245"/>
      <c r="AL300" s="245"/>
      <c r="AM300" s="248"/>
    </row>
    <row r="301" spans="1:39" ht="39.75" customHeight="1">
      <c r="A301" s="116">
        <f t="shared" si="2"/>
        <v>289</v>
      </c>
      <c r="B301" s="358" t="s">
        <v>223</v>
      </c>
      <c r="C301" s="248"/>
      <c r="D301" s="352"/>
      <c r="E301" s="245"/>
      <c r="F301" s="245"/>
      <c r="G301" s="245"/>
      <c r="H301" s="245"/>
      <c r="I301" s="245"/>
      <c r="J301" s="248"/>
      <c r="K301" s="353"/>
      <c r="L301" s="245"/>
      <c r="M301" s="245"/>
      <c r="N301" s="245"/>
      <c r="O301" s="248"/>
      <c r="P301" s="354"/>
      <c r="Q301" s="245"/>
      <c r="R301" s="245"/>
      <c r="S301" s="245"/>
      <c r="T301" s="245"/>
      <c r="U301" s="245"/>
      <c r="V301" s="245"/>
      <c r="W301" s="245"/>
      <c r="X301" s="248"/>
      <c r="Y301" s="355"/>
      <c r="Z301" s="245"/>
      <c r="AA301" s="246"/>
      <c r="AB301" s="356"/>
      <c r="AC301" s="245"/>
      <c r="AD301" s="248"/>
      <c r="AE301" s="357"/>
      <c r="AF301" s="245"/>
      <c r="AG301" s="245"/>
      <c r="AH301" s="245"/>
      <c r="AI301" s="245"/>
      <c r="AJ301" s="245"/>
      <c r="AK301" s="245"/>
      <c r="AL301" s="245"/>
      <c r="AM301" s="248"/>
    </row>
    <row r="302" spans="1:39" ht="39.75" customHeight="1">
      <c r="A302" s="116">
        <f t="shared" si="2"/>
        <v>290</v>
      </c>
      <c r="B302" s="358" t="s">
        <v>223</v>
      </c>
      <c r="C302" s="248"/>
      <c r="D302" s="352"/>
      <c r="E302" s="245"/>
      <c r="F302" s="245"/>
      <c r="G302" s="245"/>
      <c r="H302" s="245"/>
      <c r="I302" s="245"/>
      <c r="J302" s="248"/>
      <c r="K302" s="353"/>
      <c r="L302" s="245"/>
      <c r="M302" s="245"/>
      <c r="N302" s="245"/>
      <c r="O302" s="248"/>
      <c r="P302" s="354"/>
      <c r="Q302" s="245"/>
      <c r="R302" s="245"/>
      <c r="S302" s="245"/>
      <c r="T302" s="245"/>
      <c r="U302" s="245"/>
      <c r="V302" s="245"/>
      <c r="W302" s="245"/>
      <c r="X302" s="248"/>
      <c r="Y302" s="355"/>
      <c r="Z302" s="245"/>
      <c r="AA302" s="246"/>
      <c r="AB302" s="356"/>
      <c r="AC302" s="245"/>
      <c r="AD302" s="248"/>
      <c r="AE302" s="357"/>
      <c r="AF302" s="245"/>
      <c r="AG302" s="245"/>
      <c r="AH302" s="245"/>
      <c r="AI302" s="245"/>
      <c r="AJ302" s="245"/>
      <c r="AK302" s="245"/>
      <c r="AL302" s="245"/>
      <c r="AM302" s="248"/>
    </row>
    <row r="303" spans="1:39" ht="39.75" customHeight="1">
      <c r="A303" s="116">
        <f t="shared" si="2"/>
        <v>291</v>
      </c>
      <c r="B303" s="358" t="s">
        <v>223</v>
      </c>
      <c r="C303" s="248"/>
      <c r="D303" s="352"/>
      <c r="E303" s="245"/>
      <c r="F303" s="245"/>
      <c r="G303" s="245"/>
      <c r="H303" s="245"/>
      <c r="I303" s="245"/>
      <c r="J303" s="248"/>
      <c r="K303" s="353"/>
      <c r="L303" s="245"/>
      <c r="M303" s="245"/>
      <c r="N303" s="245"/>
      <c r="O303" s="248"/>
      <c r="P303" s="354"/>
      <c r="Q303" s="245"/>
      <c r="R303" s="245"/>
      <c r="S303" s="245"/>
      <c r="T303" s="245"/>
      <c r="U303" s="245"/>
      <c r="V303" s="245"/>
      <c r="W303" s="245"/>
      <c r="X303" s="248"/>
      <c r="Y303" s="355"/>
      <c r="Z303" s="245"/>
      <c r="AA303" s="246"/>
      <c r="AB303" s="356"/>
      <c r="AC303" s="245"/>
      <c r="AD303" s="248"/>
      <c r="AE303" s="357"/>
      <c r="AF303" s="245"/>
      <c r="AG303" s="245"/>
      <c r="AH303" s="245"/>
      <c r="AI303" s="245"/>
      <c r="AJ303" s="245"/>
      <c r="AK303" s="245"/>
      <c r="AL303" s="245"/>
      <c r="AM303" s="248"/>
    </row>
    <row r="304" spans="1:39" ht="39.75" customHeight="1">
      <c r="A304" s="116">
        <f t="shared" si="2"/>
        <v>292</v>
      </c>
      <c r="B304" s="358" t="s">
        <v>223</v>
      </c>
      <c r="C304" s="248"/>
      <c r="D304" s="352"/>
      <c r="E304" s="245"/>
      <c r="F304" s="245"/>
      <c r="G304" s="245"/>
      <c r="H304" s="245"/>
      <c r="I304" s="245"/>
      <c r="J304" s="248"/>
      <c r="K304" s="353"/>
      <c r="L304" s="245"/>
      <c r="M304" s="245"/>
      <c r="N304" s="245"/>
      <c r="O304" s="248"/>
      <c r="P304" s="354"/>
      <c r="Q304" s="245"/>
      <c r="R304" s="245"/>
      <c r="S304" s="245"/>
      <c r="T304" s="245"/>
      <c r="U304" s="245"/>
      <c r="V304" s="245"/>
      <c r="W304" s="245"/>
      <c r="X304" s="248"/>
      <c r="Y304" s="355"/>
      <c r="Z304" s="245"/>
      <c r="AA304" s="246"/>
      <c r="AB304" s="356"/>
      <c r="AC304" s="245"/>
      <c r="AD304" s="248"/>
      <c r="AE304" s="357"/>
      <c r="AF304" s="245"/>
      <c r="AG304" s="245"/>
      <c r="AH304" s="245"/>
      <c r="AI304" s="245"/>
      <c r="AJ304" s="245"/>
      <c r="AK304" s="245"/>
      <c r="AL304" s="245"/>
      <c r="AM304" s="248"/>
    </row>
    <row r="305" spans="1:39" ht="39.75" customHeight="1">
      <c r="A305" s="116">
        <f t="shared" si="2"/>
        <v>293</v>
      </c>
      <c r="B305" s="358" t="s">
        <v>223</v>
      </c>
      <c r="C305" s="248"/>
      <c r="D305" s="352"/>
      <c r="E305" s="245"/>
      <c r="F305" s="245"/>
      <c r="G305" s="245"/>
      <c r="H305" s="245"/>
      <c r="I305" s="245"/>
      <c r="J305" s="248"/>
      <c r="K305" s="353"/>
      <c r="L305" s="245"/>
      <c r="M305" s="245"/>
      <c r="N305" s="245"/>
      <c r="O305" s="248"/>
      <c r="P305" s="354"/>
      <c r="Q305" s="245"/>
      <c r="R305" s="245"/>
      <c r="S305" s="245"/>
      <c r="T305" s="245"/>
      <c r="U305" s="245"/>
      <c r="V305" s="245"/>
      <c r="W305" s="245"/>
      <c r="X305" s="248"/>
      <c r="Y305" s="355"/>
      <c r="Z305" s="245"/>
      <c r="AA305" s="246"/>
      <c r="AB305" s="356"/>
      <c r="AC305" s="245"/>
      <c r="AD305" s="248"/>
      <c r="AE305" s="357"/>
      <c r="AF305" s="245"/>
      <c r="AG305" s="245"/>
      <c r="AH305" s="245"/>
      <c r="AI305" s="245"/>
      <c r="AJ305" s="245"/>
      <c r="AK305" s="245"/>
      <c r="AL305" s="245"/>
      <c r="AM305" s="248"/>
    </row>
    <row r="306" spans="1:39" ht="39.75" customHeight="1">
      <c r="A306" s="116">
        <f t="shared" si="2"/>
        <v>294</v>
      </c>
      <c r="B306" s="358" t="s">
        <v>223</v>
      </c>
      <c r="C306" s="248"/>
      <c r="D306" s="352"/>
      <c r="E306" s="245"/>
      <c r="F306" s="245"/>
      <c r="G306" s="245"/>
      <c r="H306" s="245"/>
      <c r="I306" s="245"/>
      <c r="J306" s="248"/>
      <c r="K306" s="353"/>
      <c r="L306" s="245"/>
      <c r="M306" s="245"/>
      <c r="N306" s="245"/>
      <c r="O306" s="248"/>
      <c r="P306" s="354"/>
      <c r="Q306" s="245"/>
      <c r="R306" s="245"/>
      <c r="S306" s="245"/>
      <c r="T306" s="245"/>
      <c r="U306" s="245"/>
      <c r="V306" s="245"/>
      <c r="W306" s="245"/>
      <c r="X306" s="248"/>
      <c r="Y306" s="355"/>
      <c r="Z306" s="245"/>
      <c r="AA306" s="246"/>
      <c r="AB306" s="356"/>
      <c r="AC306" s="245"/>
      <c r="AD306" s="248"/>
      <c r="AE306" s="357"/>
      <c r="AF306" s="245"/>
      <c r="AG306" s="245"/>
      <c r="AH306" s="245"/>
      <c r="AI306" s="245"/>
      <c r="AJ306" s="245"/>
      <c r="AK306" s="245"/>
      <c r="AL306" s="245"/>
      <c r="AM306" s="248"/>
    </row>
    <row r="307" spans="1:39" ht="39.75" customHeight="1">
      <c r="A307" s="116">
        <f t="shared" si="2"/>
        <v>295</v>
      </c>
      <c r="B307" s="358" t="s">
        <v>223</v>
      </c>
      <c r="C307" s="248"/>
      <c r="D307" s="352"/>
      <c r="E307" s="245"/>
      <c r="F307" s="245"/>
      <c r="G307" s="245"/>
      <c r="H307" s="245"/>
      <c r="I307" s="245"/>
      <c r="J307" s="248"/>
      <c r="K307" s="353"/>
      <c r="L307" s="245"/>
      <c r="M307" s="245"/>
      <c r="N307" s="245"/>
      <c r="O307" s="248"/>
      <c r="P307" s="354"/>
      <c r="Q307" s="245"/>
      <c r="R307" s="245"/>
      <c r="S307" s="245"/>
      <c r="T307" s="245"/>
      <c r="U307" s="245"/>
      <c r="V307" s="245"/>
      <c r="W307" s="245"/>
      <c r="X307" s="248"/>
      <c r="Y307" s="355"/>
      <c r="Z307" s="245"/>
      <c r="AA307" s="246"/>
      <c r="AB307" s="356"/>
      <c r="AC307" s="245"/>
      <c r="AD307" s="248"/>
      <c r="AE307" s="357"/>
      <c r="AF307" s="245"/>
      <c r="AG307" s="245"/>
      <c r="AH307" s="245"/>
      <c r="AI307" s="245"/>
      <c r="AJ307" s="245"/>
      <c r="AK307" s="245"/>
      <c r="AL307" s="245"/>
      <c r="AM307" s="248"/>
    </row>
    <row r="308" spans="1:39" ht="39.75" customHeight="1">
      <c r="A308" s="116">
        <f t="shared" si="2"/>
        <v>296</v>
      </c>
      <c r="B308" s="358" t="s">
        <v>223</v>
      </c>
      <c r="C308" s="248"/>
      <c r="D308" s="352"/>
      <c r="E308" s="245"/>
      <c r="F308" s="245"/>
      <c r="G308" s="245"/>
      <c r="H308" s="245"/>
      <c r="I308" s="245"/>
      <c r="J308" s="248"/>
      <c r="K308" s="353"/>
      <c r="L308" s="245"/>
      <c r="M308" s="245"/>
      <c r="N308" s="245"/>
      <c r="O308" s="248"/>
      <c r="P308" s="354"/>
      <c r="Q308" s="245"/>
      <c r="R308" s="245"/>
      <c r="S308" s="245"/>
      <c r="T308" s="245"/>
      <c r="U308" s="245"/>
      <c r="V308" s="245"/>
      <c r="W308" s="245"/>
      <c r="X308" s="248"/>
      <c r="Y308" s="355"/>
      <c r="Z308" s="245"/>
      <c r="AA308" s="246"/>
      <c r="AB308" s="356"/>
      <c r="AC308" s="245"/>
      <c r="AD308" s="248"/>
      <c r="AE308" s="357"/>
      <c r="AF308" s="245"/>
      <c r="AG308" s="245"/>
      <c r="AH308" s="245"/>
      <c r="AI308" s="245"/>
      <c r="AJ308" s="245"/>
      <c r="AK308" s="245"/>
      <c r="AL308" s="245"/>
      <c r="AM308" s="248"/>
    </row>
    <row r="309" spans="1:39" ht="39.75" customHeight="1">
      <c r="A309" s="116">
        <f t="shared" si="2"/>
        <v>297</v>
      </c>
      <c r="B309" s="358" t="s">
        <v>223</v>
      </c>
      <c r="C309" s="248"/>
      <c r="D309" s="352"/>
      <c r="E309" s="245"/>
      <c r="F309" s="245"/>
      <c r="G309" s="245"/>
      <c r="H309" s="245"/>
      <c r="I309" s="245"/>
      <c r="J309" s="248"/>
      <c r="K309" s="353"/>
      <c r="L309" s="245"/>
      <c r="M309" s="245"/>
      <c r="N309" s="245"/>
      <c r="O309" s="248"/>
      <c r="P309" s="354"/>
      <c r="Q309" s="245"/>
      <c r="R309" s="245"/>
      <c r="S309" s="245"/>
      <c r="T309" s="245"/>
      <c r="U309" s="245"/>
      <c r="V309" s="245"/>
      <c r="W309" s="245"/>
      <c r="X309" s="248"/>
      <c r="Y309" s="355"/>
      <c r="Z309" s="245"/>
      <c r="AA309" s="246"/>
      <c r="AB309" s="356"/>
      <c r="AC309" s="245"/>
      <c r="AD309" s="248"/>
      <c r="AE309" s="357"/>
      <c r="AF309" s="245"/>
      <c r="AG309" s="245"/>
      <c r="AH309" s="245"/>
      <c r="AI309" s="245"/>
      <c r="AJ309" s="245"/>
      <c r="AK309" s="245"/>
      <c r="AL309" s="245"/>
      <c r="AM309" s="248"/>
    </row>
    <row r="310" spans="1:39" ht="39.75" customHeight="1">
      <c r="A310" s="116">
        <f t="shared" si="2"/>
        <v>298</v>
      </c>
      <c r="B310" s="358" t="s">
        <v>223</v>
      </c>
      <c r="C310" s="248"/>
      <c r="D310" s="352"/>
      <c r="E310" s="245"/>
      <c r="F310" s="245"/>
      <c r="G310" s="245"/>
      <c r="H310" s="245"/>
      <c r="I310" s="245"/>
      <c r="J310" s="248"/>
      <c r="K310" s="353"/>
      <c r="L310" s="245"/>
      <c r="M310" s="245"/>
      <c r="N310" s="245"/>
      <c r="O310" s="248"/>
      <c r="P310" s="354"/>
      <c r="Q310" s="245"/>
      <c r="R310" s="245"/>
      <c r="S310" s="245"/>
      <c r="T310" s="245"/>
      <c r="U310" s="245"/>
      <c r="V310" s="245"/>
      <c r="W310" s="245"/>
      <c r="X310" s="248"/>
      <c r="Y310" s="355"/>
      <c r="Z310" s="245"/>
      <c r="AA310" s="246"/>
      <c r="AB310" s="356"/>
      <c r="AC310" s="245"/>
      <c r="AD310" s="248"/>
      <c r="AE310" s="357"/>
      <c r="AF310" s="245"/>
      <c r="AG310" s="245"/>
      <c r="AH310" s="245"/>
      <c r="AI310" s="245"/>
      <c r="AJ310" s="245"/>
      <c r="AK310" s="245"/>
      <c r="AL310" s="245"/>
      <c r="AM310" s="248"/>
    </row>
    <row r="311" spans="1:39" ht="39.75" customHeight="1">
      <c r="A311" s="116">
        <f t="shared" si="2"/>
        <v>299</v>
      </c>
      <c r="B311" s="358" t="s">
        <v>223</v>
      </c>
      <c r="C311" s="248"/>
      <c r="D311" s="352"/>
      <c r="E311" s="245"/>
      <c r="F311" s="245"/>
      <c r="G311" s="245"/>
      <c r="H311" s="245"/>
      <c r="I311" s="245"/>
      <c r="J311" s="248"/>
      <c r="K311" s="353"/>
      <c r="L311" s="245"/>
      <c r="M311" s="245"/>
      <c r="N311" s="245"/>
      <c r="O311" s="248"/>
      <c r="P311" s="354"/>
      <c r="Q311" s="245"/>
      <c r="R311" s="245"/>
      <c r="S311" s="245"/>
      <c r="T311" s="245"/>
      <c r="U311" s="245"/>
      <c r="V311" s="245"/>
      <c r="W311" s="245"/>
      <c r="X311" s="248"/>
      <c r="Y311" s="355"/>
      <c r="Z311" s="245"/>
      <c r="AA311" s="246"/>
      <c r="AB311" s="356"/>
      <c r="AC311" s="245"/>
      <c r="AD311" s="248"/>
      <c r="AE311" s="357"/>
      <c r="AF311" s="245"/>
      <c r="AG311" s="245"/>
      <c r="AH311" s="245"/>
      <c r="AI311" s="245"/>
      <c r="AJ311" s="245"/>
      <c r="AK311" s="245"/>
      <c r="AL311" s="245"/>
      <c r="AM311" s="248"/>
    </row>
    <row r="312" spans="1:39" ht="39.75" customHeight="1">
      <c r="A312" s="116">
        <f t="shared" si="2"/>
        <v>300</v>
      </c>
      <c r="B312" s="358" t="s">
        <v>223</v>
      </c>
      <c r="C312" s="248"/>
      <c r="D312" s="352"/>
      <c r="E312" s="245"/>
      <c r="F312" s="245"/>
      <c r="G312" s="245"/>
      <c r="H312" s="245"/>
      <c r="I312" s="245"/>
      <c r="J312" s="248"/>
      <c r="K312" s="353"/>
      <c r="L312" s="245"/>
      <c r="M312" s="245"/>
      <c r="N312" s="245"/>
      <c r="O312" s="248"/>
      <c r="P312" s="354"/>
      <c r="Q312" s="245"/>
      <c r="R312" s="245"/>
      <c r="S312" s="245"/>
      <c r="T312" s="245"/>
      <c r="U312" s="245"/>
      <c r="V312" s="245"/>
      <c r="W312" s="245"/>
      <c r="X312" s="248"/>
      <c r="Y312" s="355"/>
      <c r="Z312" s="245"/>
      <c r="AA312" s="246"/>
      <c r="AB312" s="356"/>
      <c r="AC312" s="245"/>
      <c r="AD312" s="248"/>
      <c r="AE312" s="357"/>
      <c r="AF312" s="245"/>
      <c r="AG312" s="245"/>
      <c r="AH312" s="245"/>
      <c r="AI312" s="245"/>
      <c r="AJ312" s="245"/>
      <c r="AK312" s="245"/>
      <c r="AL312" s="245"/>
      <c r="AM312" s="248"/>
    </row>
    <row r="313" spans="1:39" ht="39.75" customHeight="1">
      <c r="A313" s="116">
        <f t="shared" si="2"/>
        <v>301</v>
      </c>
      <c r="B313" s="358" t="s">
        <v>223</v>
      </c>
      <c r="C313" s="248"/>
      <c r="D313" s="352"/>
      <c r="E313" s="245"/>
      <c r="F313" s="245"/>
      <c r="G313" s="245"/>
      <c r="H313" s="245"/>
      <c r="I313" s="245"/>
      <c r="J313" s="248"/>
      <c r="K313" s="353"/>
      <c r="L313" s="245"/>
      <c r="M313" s="245"/>
      <c r="N313" s="245"/>
      <c r="O313" s="248"/>
      <c r="P313" s="354"/>
      <c r="Q313" s="245"/>
      <c r="R313" s="245"/>
      <c r="S313" s="245"/>
      <c r="T313" s="245"/>
      <c r="U313" s="245"/>
      <c r="V313" s="245"/>
      <c r="W313" s="245"/>
      <c r="X313" s="248"/>
      <c r="Y313" s="355"/>
      <c r="Z313" s="245"/>
      <c r="AA313" s="246"/>
      <c r="AB313" s="356"/>
      <c r="AC313" s="245"/>
      <c r="AD313" s="248"/>
      <c r="AE313" s="357"/>
      <c r="AF313" s="245"/>
      <c r="AG313" s="245"/>
      <c r="AH313" s="245"/>
      <c r="AI313" s="245"/>
      <c r="AJ313" s="245"/>
      <c r="AK313" s="245"/>
      <c r="AL313" s="245"/>
      <c r="AM313" s="248"/>
    </row>
    <row r="314" spans="1:39" ht="39.75" customHeight="1">
      <c r="A314" s="116">
        <f t="shared" si="2"/>
        <v>302</v>
      </c>
      <c r="B314" s="358" t="s">
        <v>223</v>
      </c>
      <c r="C314" s="248"/>
      <c r="D314" s="352"/>
      <c r="E314" s="245"/>
      <c r="F314" s="245"/>
      <c r="G314" s="245"/>
      <c r="H314" s="245"/>
      <c r="I314" s="245"/>
      <c r="J314" s="248"/>
      <c r="K314" s="353"/>
      <c r="L314" s="245"/>
      <c r="M314" s="245"/>
      <c r="N314" s="245"/>
      <c r="O314" s="248"/>
      <c r="P314" s="354"/>
      <c r="Q314" s="245"/>
      <c r="R314" s="245"/>
      <c r="S314" s="245"/>
      <c r="T314" s="245"/>
      <c r="U314" s="245"/>
      <c r="V314" s="245"/>
      <c r="W314" s="245"/>
      <c r="X314" s="248"/>
      <c r="Y314" s="355"/>
      <c r="Z314" s="245"/>
      <c r="AA314" s="246"/>
      <c r="AB314" s="356"/>
      <c r="AC314" s="245"/>
      <c r="AD314" s="248"/>
      <c r="AE314" s="357"/>
      <c r="AF314" s="245"/>
      <c r="AG314" s="245"/>
      <c r="AH314" s="245"/>
      <c r="AI314" s="245"/>
      <c r="AJ314" s="245"/>
      <c r="AK314" s="245"/>
      <c r="AL314" s="245"/>
      <c r="AM314" s="248"/>
    </row>
    <row r="315" spans="1:39" ht="39.75" customHeight="1">
      <c r="A315" s="116">
        <f t="shared" si="2"/>
        <v>303</v>
      </c>
      <c r="B315" s="358" t="s">
        <v>223</v>
      </c>
      <c r="C315" s="248"/>
      <c r="D315" s="352"/>
      <c r="E315" s="245"/>
      <c r="F315" s="245"/>
      <c r="G315" s="245"/>
      <c r="H315" s="245"/>
      <c r="I315" s="245"/>
      <c r="J315" s="248"/>
      <c r="K315" s="353"/>
      <c r="L315" s="245"/>
      <c r="M315" s="245"/>
      <c r="N315" s="245"/>
      <c r="O315" s="248"/>
      <c r="P315" s="354"/>
      <c r="Q315" s="245"/>
      <c r="R315" s="245"/>
      <c r="S315" s="245"/>
      <c r="T315" s="245"/>
      <c r="U315" s="245"/>
      <c r="V315" s="245"/>
      <c r="W315" s="245"/>
      <c r="X315" s="248"/>
      <c r="Y315" s="355"/>
      <c r="Z315" s="245"/>
      <c r="AA315" s="246"/>
      <c r="AB315" s="356"/>
      <c r="AC315" s="245"/>
      <c r="AD315" s="248"/>
      <c r="AE315" s="357"/>
      <c r="AF315" s="245"/>
      <c r="AG315" s="245"/>
      <c r="AH315" s="245"/>
      <c r="AI315" s="245"/>
      <c r="AJ315" s="245"/>
      <c r="AK315" s="245"/>
      <c r="AL315" s="245"/>
      <c r="AM315" s="248"/>
    </row>
    <row r="316" spans="1:39" ht="39.75" customHeight="1">
      <c r="A316" s="116">
        <f t="shared" si="2"/>
        <v>304</v>
      </c>
      <c r="B316" s="358" t="s">
        <v>223</v>
      </c>
      <c r="C316" s="248"/>
      <c r="D316" s="352"/>
      <c r="E316" s="245"/>
      <c r="F316" s="245"/>
      <c r="G316" s="245"/>
      <c r="H316" s="245"/>
      <c r="I316" s="245"/>
      <c r="J316" s="248"/>
      <c r="K316" s="353"/>
      <c r="L316" s="245"/>
      <c r="M316" s="245"/>
      <c r="N316" s="245"/>
      <c r="O316" s="248"/>
      <c r="P316" s="354"/>
      <c r="Q316" s="245"/>
      <c r="R316" s="245"/>
      <c r="S316" s="245"/>
      <c r="T316" s="245"/>
      <c r="U316" s="245"/>
      <c r="V316" s="245"/>
      <c r="W316" s="245"/>
      <c r="X316" s="248"/>
      <c r="Y316" s="355"/>
      <c r="Z316" s="245"/>
      <c r="AA316" s="246"/>
      <c r="AB316" s="356"/>
      <c r="AC316" s="245"/>
      <c r="AD316" s="248"/>
      <c r="AE316" s="357"/>
      <c r="AF316" s="245"/>
      <c r="AG316" s="245"/>
      <c r="AH316" s="245"/>
      <c r="AI316" s="245"/>
      <c r="AJ316" s="245"/>
      <c r="AK316" s="245"/>
      <c r="AL316" s="245"/>
      <c r="AM316" s="248"/>
    </row>
    <row r="317" spans="1:39" ht="39.75" customHeight="1">
      <c r="A317" s="116">
        <f t="shared" si="2"/>
        <v>305</v>
      </c>
      <c r="B317" s="358" t="s">
        <v>223</v>
      </c>
      <c r="C317" s="248"/>
      <c r="D317" s="352"/>
      <c r="E317" s="245"/>
      <c r="F317" s="245"/>
      <c r="G317" s="245"/>
      <c r="H317" s="245"/>
      <c r="I317" s="245"/>
      <c r="J317" s="248"/>
      <c r="K317" s="353"/>
      <c r="L317" s="245"/>
      <c r="M317" s="245"/>
      <c r="N317" s="245"/>
      <c r="O317" s="248"/>
      <c r="P317" s="354"/>
      <c r="Q317" s="245"/>
      <c r="R317" s="245"/>
      <c r="S317" s="245"/>
      <c r="T317" s="245"/>
      <c r="U317" s="245"/>
      <c r="V317" s="245"/>
      <c r="W317" s="245"/>
      <c r="X317" s="248"/>
      <c r="Y317" s="355"/>
      <c r="Z317" s="245"/>
      <c r="AA317" s="246"/>
      <c r="AB317" s="356"/>
      <c r="AC317" s="245"/>
      <c r="AD317" s="248"/>
      <c r="AE317" s="357"/>
      <c r="AF317" s="245"/>
      <c r="AG317" s="245"/>
      <c r="AH317" s="245"/>
      <c r="AI317" s="245"/>
      <c r="AJ317" s="245"/>
      <c r="AK317" s="245"/>
      <c r="AL317" s="245"/>
      <c r="AM317" s="248"/>
    </row>
    <row r="318" spans="1:39" ht="39.75" customHeight="1">
      <c r="A318" s="116">
        <f t="shared" si="2"/>
        <v>306</v>
      </c>
      <c r="B318" s="358" t="s">
        <v>223</v>
      </c>
      <c r="C318" s="248"/>
      <c r="D318" s="352"/>
      <c r="E318" s="245"/>
      <c r="F318" s="245"/>
      <c r="G318" s="245"/>
      <c r="H318" s="245"/>
      <c r="I318" s="245"/>
      <c r="J318" s="248"/>
      <c r="K318" s="353"/>
      <c r="L318" s="245"/>
      <c r="M318" s="245"/>
      <c r="N318" s="245"/>
      <c r="O318" s="248"/>
      <c r="P318" s="354"/>
      <c r="Q318" s="245"/>
      <c r="R318" s="245"/>
      <c r="S318" s="245"/>
      <c r="T318" s="245"/>
      <c r="U318" s="245"/>
      <c r="V318" s="245"/>
      <c r="W318" s="245"/>
      <c r="X318" s="248"/>
      <c r="Y318" s="355"/>
      <c r="Z318" s="245"/>
      <c r="AA318" s="246"/>
      <c r="AB318" s="356"/>
      <c r="AC318" s="245"/>
      <c r="AD318" s="248"/>
      <c r="AE318" s="357"/>
      <c r="AF318" s="245"/>
      <c r="AG318" s="245"/>
      <c r="AH318" s="245"/>
      <c r="AI318" s="245"/>
      <c r="AJ318" s="245"/>
      <c r="AK318" s="245"/>
      <c r="AL318" s="245"/>
      <c r="AM318" s="248"/>
    </row>
    <row r="319" spans="1:39" ht="39.75" customHeight="1">
      <c r="A319" s="116">
        <f t="shared" si="2"/>
        <v>307</v>
      </c>
      <c r="B319" s="358" t="s">
        <v>223</v>
      </c>
      <c r="C319" s="248"/>
      <c r="D319" s="352"/>
      <c r="E319" s="245"/>
      <c r="F319" s="245"/>
      <c r="G319" s="245"/>
      <c r="H319" s="245"/>
      <c r="I319" s="245"/>
      <c r="J319" s="248"/>
      <c r="K319" s="353"/>
      <c r="L319" s="245"/>
      <c r="M319" s="245"/>
      <c r="N319" s="245"/>
      <c r="O319" s="248"/>
      <c r="P319" s="354"/>
      <c r="Q319" s="245"/>
      <c r="R319" s="245"/>
      <c r="S319" s="245"/>
      <c r="T319" s="245"/>
      <c r="U319" s="245"/>
      <c r="V319" s="245"/>
      <c r="W319" s="245"/>
      <c r="X319" s="248"/>
      <c r="Y319" s="355"/>
      <c r="Z319" s="245"/>
      <c r="AA319" s="246"/>
      <c r="AB319" s="356"/>
      <c r="AC319" s="245"/>
      <c r="AD319" s="248"/>
      <c r="AE319" s="357"/>
      <c r="AF319" s="245"/>
      <c r="AG319" s="245"/>
      <c r="AH319" s="245"/>
      <c r="AI319" s="245"/>
      <c r="AJ319" s="245"/>
      <c r="AK319" s="245"/>
      <c r="AL319" s="245"/>
      <c r="AM319" s="248"/>
    </row>
    <row r="320" spans="1:39" ht="39.75" customHeight="1">
      <c r="A320" s="116">
        <f t="shared" si="2"/>
        <v>308</v>
      </c>
      <c r="B320" s="358" t="s">
        <v>223</v>
      </c>
      <c r="C320" s="248"/>
      <c r="D320" s="352"/>
      <c r="E320" s="245"/>
      <c r="F320" s="245"/>
      <c r="G320" s="245"/>
      <c r="H320" s="245"/>
      <c r="I320" s="245"/>
      <c r="J320" s="248"/>
      <c r="K320" s="353"/>
      <c r="L320" s="245"/>
      <c r="M320" s="245"/>
      <c r="N320" s="245"/>
      <c r="O320" s="248"/>
      <c r="P320" s="354"/>
      <c r="Q320" s="245"/>
      <c r="R320" s="245"/>
      <c r="S320" s="245"/>
      <c r="T320" s="245"/>
      <c r="U320" s="245"/>
      <c r="V320" s="245"/>
      <c r="W320" s="245"/>
      <c r="X320" s="248"/>
      <c r="Y320" s="355"/>
      <c r="Z320" s="245"/>
      <c r="AA320" s="246"/>
      <c r="AB320" s="356"/>
      <c r="AC320" s="245"/>
      <c r="AD320" s="248"/>
      <c r="AE320" s="357"/>
      <c r="AF320" s="245"/>
      <c r="AG320" s="245"/>
      <c r="AH320" s="245"/>
      <c r="AI320" s="245"/>
      <c r="AJ320" s="245"/>
      <c r="AK320" s="245"/>
      <c r="AL320" s="245"/>
      <c r="AM320" s="248"/>
    </row>
    <row r="321" spans="1:39" ht="39.75" customHeight="1">
      <c r="A321" s="116">
        <f t="shared" si="2"/>
        <v>309</v>
      </c>
      <c r="B321" s="358" t="s">
        <v>223</v>
      </c>
      <c r="C321" s="248"/>
      <c r="D321" s="352"/>
      <c r="E321" s="245"/>
      <c r="F321" s="245"/>
      <c r="G321" s="245"/>
      <c r="H321" s="245"/>
      <c r="I321" s="245"/>
      <c r="J321" s="248"/>
      <c r="K321" s="353"/>
      <c r="L321" s="245"/>
      <c r="M321" s="245"/>
      <c r="N321" s="245"/>
      <c r="O321" s="248"/>
      <c r="P321" s="354"/>
      <c r="Q321" s="245"/>
      <c r="R321" s="245"/>
      <c r="S321" s="245"/>
      <c r="T321" s="245"/>
      <c r="U321" s="245"/>
      <c r="V321" s="245"/>
      <c r="W321" s="245"/>
      <c r="X321" s="248"/>
      <c r="Y321" s="355"/>
      <c r="Z321" s="245"/>
      <c r="AA321" s="246"/>
      <c r="AB321" s="356"/>
      <c r="AC321" s="245"/>
      <c r="AD321" s="248"/>
      <c r="AE321" s="357"/>
      <c r="AF321" s="245"/>
      <c r="AG321" s="245"/>
      <c r="AH321" s="245"/>
      <c r="AI321" s="245"/>
      <c r="AJ321" s="245"/>
      <c r="AK321" s="245"/>
      <c r="AL321" s="245"/>
      <c r="AM321" s="248"/>
    </row>
    <row r="322" spans="1:39" ht="39.75" customHeight="1">
      <c r="A322" s="116">
        <f t="shared" si="2"/>
        <v>310</v>
      </c>
      <c r="B322" s="358" t="s">
        <v>223</v>
      </c>
      <c r="C322" s="248"/>
      <c r="D322" s="352"/>
      <c r="E322" s="245"/>
      <c r="F322" s="245"/>
      <c r="G322" s="245"/>
      <c r="H322" s="245"/>
      <c r="I322" s="245"/>
      <c r="J322" s="248"/>
      <c r="K322" s="353"/>
      <c r="L322" s="245"/>
      <c r="M322" s="245"/>
      <c r="N322" s="245"/>
      <c r="O322" s="248"/>
      <c r="P322" s="354"/>
      <c r="Q322" s="245"/>
      <c r="R322" s="245"/>
      <c r="S322" s="245"/>
      <c r="T322" s="245"/>
      <c r="U322" s="245"/>
      <c r="V322" s="245"/>
      <c r="W322" s="245"/>
      <c r="X322" s="248"/>
      <c r="Y322" s="355"/>
      <c r="Z322" s="245"/>
      <c r="AA322" s="246"/>
      <c r="AB322" s="356"/>
      <c r="AC322" s="245"/>
      <c r="AD322" s="248"/>
      <c r="AE322" s="357"/>
      <c r="AF322" s="245"/>
      <c r="AG322" s="245"/>
      <c r="AH322" s="245"/>
      <c r="AI322" s="245"/>
      <c r="AJ322" s="245"/>
      <c r="AK322" s="245"/>
      <c r="AL322" s="245"/>
      <c r="AM322" s="248"/>
    </row>
    <row r="323" spans="1:39" ht="39.75" customHeight="1">
      <c r="A323" s="116">
        <f t="shared" si="2"/>
        <v>311</v>
      </c>
      <c r="B323" s="358" t="s">
        <v>223</v>
      </c>
      <c r="C323" s="248"/>
      <c r="D323" s="352"/>
      <c r="E323" s="245"/>
      <c r="F323" s="245"/>
      <c r="G323" s="245"/>
      <c r="H323" s="245"/>
      <c r="I323" s="245"/>
      <c r="J323" s="248"/>
      <c r="K323" s="353"/>
      <c r="L323" s="245"/>
      <c r="M323" s="245"/>
      <c r="N323" s="245"/>
      <c r="O323" s="248"/>
      <c r="P323" s="354"/>
      <c r="Q323" s="245"/>
      <c r="R323" s="245"/>
      <c r="S323" s="245"/>
      <c r="T323" s="245"/>
      <c r="U323" s="245"/>
      <c r="V323" s="245"/>
      <c r="W323" s="245"/>
      <c r="X323" s="248"/>
      <c r="Y323" s="355"/>
      <c r="Z323" s="245"/>
      <c r="AA323" s="246"/>
      <c r="AB323" s="356"/>
      <c r="AC323" s="245"/>
      <c r="AD323" s="248"/>
      <c r="AE323" s="357"/>
      <c r="AF323" s="245"/>
      <c r="AG323" s="245"/>
      <c r="AH323" s="245"/>
      <c r="AI323" s="245"/>
      <c r="AJ323" s="245"/>
      <c r="AK323" s="245"/>
      <c r="AL323" s="245"/>
      <c r="AM323" s="248"/>
    </row>
    <row r="324" spans="1:39" ht="39.75" customHeight="1">
      <c r="A324" s="116">
        <f t="shared" si="2"/>
        <v>312</v>
      </c>
      <c r="B324" s="358" t="s">
        <v>223</v>
      </c>
      <c r="C324" s="248"/>
      <c r="D324" s="352"/>
      <c r="E324" s="245"/>
      <c r="F324" s="245"/>
      <c r="G324" s="245"/>
      <c r="H324" s="245"/>
      <c r="I324" s="245"/>
      <c r="J324" s="248"/>
      <c r="K324" s="353"/>
      <c r="L324" s="245"/>
      <c r="M324" s="245"/>
      <c r="N324" s="245"/>
      <c r="O324" s="248"/>
      <c r="P324" s="354"/>
      <c r="Q324" s="245"/>
      <c r="R324" s="245"/>
      <c r="S324" s="245"/>
      <c r="T324" s="245"/>
      <c r="U324" s="245"/>
      <c r="V324" s="245"/>
      <c r="W324" s="245"/>
      <c r="X324" s="248"/>
      <c r="Y324" s="355"/>
      <c r="Z324" s="245"/>
      <c r="AA324" s="246"/>
      <c r="AB324" s="356"/>
      <c r="AC324" s="245"/>
      <c r="AD324" s="248"/>
      <c r="AE324" s="357"/>
      <c r="AF324" s="245"/>
      <c r="AG324" s="245"/>
      <c r="AH324" s="245"/>
      <c r="AI324" s="245"/>
      <c r="AJ324" s="245"/>
      <c r="AK324" s="245"/>
      <c r="AL324" s="245"/>
      <c r="AM324" s="248"/>
    </row>
    <row r="325" spans="1:39" ht="39.75" customHeight="1">
      <c r="A325" s="116">
        <f t="shared" si="2"/>
        <v>313</v>
      </c>
      <c r="B325" s="358" t="s">
        <v>223</v>
      </c>
      <c r="C325" s="248"/>
      <c r="D325" s="352"/>
      <c r="E325" s="245"/>
      <c r="F325" s="245"/>
      <c r="G325" s="245"/>
      <c r="H325" s="245"/>
      <c r="I325" s="245"/>
      <c r="J325" s="248"/>
      <c r="K325" s="353"/>
      <c r="L325" s="245"/>
      <c r="M325" s="245"/>
      <c r="N325" s="245"/>
      <c r="O325" s="248"/>
      <c r="P325" s="354"/>
      <c r="Q325" s="245"/>
      <c r="R325" s="245"/>
      <c r="S325" s="245"/>
      <c r="T325" s="245"/>
      <c r="U325" s="245"/>
      <c r="V325" s="245"/>
      <c r="W325" s="245"/>
      <c r="X325" s="248"/>
      <c r="Y325" s="355"/>
      <c r="Z325" s="245"/>
      <c r="AA325" s="246"/>
      <c r="AB325" s="356"/>
      <c r="AC325" s="245"/>
      <c r="AD325" s="248"/>
      <c r="AE325" s="357"/>
      <c r="AF325" s="245"/>
      <c r="AG325" s="245"/>
      <c r="AH325" s="245"/>
      <c r="AI325" s="245"/>
      <c r="AJ325" s="245"/>
      <c r="AK325" s="245"/>
      <c r="AL325" s="245"/>
      <c r="AM325" s="248"/>
    </row>
    <row r="326" spans="1:39" ht="39.75" customHeight="1">
      <c r="A326" s="116">
        <f t="shared" si="2"/>
        <v>314</v>
      </c>
      <c r="B326" s="358" t="s">
        <v>223</v>
      </c>
      <c r="C326" s="248"/>
      <c r="D326" s="352"/>
      <c r="E326" s="245"/>
      <c r="F326" s="245"/>
      <c r="G326" s="245"/>
      <c r="H326" s="245"/>
      <c r="I326" s="245"/>
      <c r="J326" s="248"/>
      <c r="K326" s="353"/>
      <c r="L326" s="245"/>
      <c r="M326" s="245"/>
      <c r="N326" s="245"/>
      <c r="O326" s="248"/>
      <c r="P326" s="354"/>
      <c r="Q326" s="245"/>
      <c r="R326" s="245"/>
      <c r="S326" s="245"/>
      <c r="T326" s="245"/>
      <c r="U326" s="245"/>
      <c r="V326" s="245"/>
      <c r="W326" s="245"/>
      <c r="X326" s="248"/>
      <c r="Y326" s="355"/>
      <c r="Z326" s="245"/>
      <c r="AA326" s="246"/>
      <c r="AB326" s="356"/>
      <c r="AC326" s="245"/>
      <c r="AD326" s="248"/>
      <c r="AE326" s="357"/>
      <c r="AF326" s="245"/>
      <c r="AG326" s="245"/>
      <c r="AH326" s="245"/>
      <c r="AI326" s="245"/>
      <c r="AJ326" s="245"/>
      <c r="AK326" s="245"/>
      <c r="AL326" s="245"/>
      <c r="AM326" s="248"/>
    </row>
    <row r="327" spans="1:39" ht="39.75" customHeight="1">
      <c r="A327" s="116">
        <f t="shared" si="2"/>
        <v>315</v>
      </c>
      <c r="B327" s="358" t="s">
        <v>223</v>
      </c>
      <c r="C327" s="248"/>
      <c r="D327" s="352"/>
      <c r="E327" s="245"/>
      <c r="F327" s="245"/>
      <c r="G327" s="245"/>
      <c r="H327" s="245"/>
      <c r="I327" s="245"/>
      <c r="J327" s="248"/>
      <c r="K327" s="353"/>
      <c r="L327" s="245"/>
      <c r="M327" s="245"/>
      <c r="N327" s="245"/>
      <c r="O327" s="248"/>
      <c r="P327" s="354"/>
      <c r="Q327" s="245"/>
      <c r="R327" s="245"/>
      <c r="S327" s="245"/>
      <c r="T327" s="245"/>
      <c r="U327" s="245"/>
      <c r="V327" s="245"/>
      <c r="W327" s="245"/>
      <c r="X327" s="248"/>
      <c r="Y327" s="355"/>
      <c r="Z327" s="245"/>
      <c r="AA327" s="246"/>
      <c r="AB327" s="356"/>
      <c r="AC327" s="245"/>
      <c r="AD327" s="248"/>
      <c r="AE327" s="357"/>
      <c r="AF327" s="245"/>
      <c r="AG327" s="245"/>
      <c r="AH327" s="245"/>
      <c r="AI327" s="245"/>
      <c r="AJ327" s="245"/>
      <c r="AK327" s="245"/>
      <c r="AL327" s="245"/>
      <c r="AM327" s="248"/>
    </row>
    <row r="328" spans="1:39" ht="39.75" customHeight="1">
      <c r="A328" s="116">
        <f t="shared" si="2"/>
        <v>316</v>
      </c>
      <c r="B328" s="358" t="s">
        <v>223</v>
      </c>
      <c r="C328" s="248"/>
      <c r="D328" s="352"/>
      <c r="E328" s="245"/>
      <c r="F328" s="245"/>
      <c r="G328" s="245"/>
      <c r="H328" s="245"/>
      <c r="I328" s="245"/>
      <c r="J328" s="248"/>
      <c r="K328" s="353"/>
      <c r="L328" s="245"/>
      <c r="M328" s="245"/>
      <c r="N328" s="245"/>
      <c r="O328" s="248"/>
      <c r="P328" s="354"/>
      <c r="Q328" s="245"/>
      <c r="R328" s="245"/>
      <c r="S328" s="245"/>
      <c r="T328" s="245"/>
      <c r="U328" s="245"/>
      <c r="V328" s="245"/>
      <c r="W328" s="245"/>
      <c r="X328" s="248"/>
      <c r="Y328" s="355"/>
      <c r="Z328" s="245"/>
      <c r="AA328" s="246"/>
      <c r="AB328" s="356"/>
      <c r="AC328" s="245"/>
      <c r="AD328" s="248"/>
      <c r="AE328" s="357"/>
      <c r="AF328" s="245"/>
      <c r="AG328" s="245"/>
      <c r="AH328" s="245"/>
      <c r="AI328" s="245"/>
      <c r="AJ328" s="245"/>
      <c r="AK328" s="245"/>
      <c r="AL328" s="245"/>
      <c r="AM328" s="248"/>
    </row>
    <row r="329" spans="1:39" ht="39.75" customHeight="1">
      <c r="A329" s="116">
        <f t="shared" si="2"/>
        <v>317</v>
      </c>
      <c r="B329" s="358" t="s">
        <v>223</v>
      </c>
      <c r="C329" s="248"/>
      <c r="D329" s="352"/>
      <c r="E329" s="245"/>
      <c r="F329" s="245"/>
      <c r="G329" s="245"/>
      <c r="H329" s="245"/>
      <c r="I329" s="245"/>
      <c r="J329" s="248"/>
      <c r="K329" s="353"/>
      <c r="L329" s="245"/>
      <c r="M329" s="245"/>
      <c r="N329" s="245"/>
      <c r="O329" s="248"/>
      <c r="P329" s="354"/>
      <c r="Q329" s="245"/>
      <c r="R329" s="245"/>
      <c r="S329" s="245"/>
      <c r="T329" s="245"/>
      <c r="U329" s="245"/>
      <c r="V329" s="245"/>
      <c r="W329" s="245"/>
      <c r="X329" s="248"/>
      <c r="Y329" s="355"/>
      <c r="Z329" s="245"/>
      <c r="AA329" s="246"/>
      <c r="AB329" s="356"/>
      <c r="AC329" s="245"/>
      <c r="AD329" s="248"/>
      <c r="AE329" s="357"/>
      <c r="AF329" s="245"/>
      <c r="AG329" s="245"/>
      <c r="AH329" s="245"/>
      <c r="AI329" s="245"/>
      <c r="AJ329" s="245"/>
      <c r="AK329" s="245"/>
      <c r="AL329" s="245"/>
      <c r="AM329" s="248"/>
    </row>
    <row r="330" spans="1:39" ht="39.75" customHeight="1">
      <c r="A330" s="116">
        <f t="shared" si="2"/>
        <v>318</v>
      </c>
      <c r="B330" s="358" t="s">
        <v>223</v>
      </c>
      <c r="C330" s="248"/>
      <c r="D330" s="352"/>
      <c r="E330" s="245"/>
      <c r="F330" s="245"/>
      <c r="G330" s="245"/>
      <c r="H330" s="245"/>
      <c r="I330" s="245"/>
      <c r="J330" s="248"/>
      <c r="K330" s="353"/>
      <c r="L330" s="245"/>
      <c r="M330" s="245"/>
      <c r="N330" s="245"/>
      <c r="O330" s="248"/>
      <c r="P330" s="354"/>
      <c r="Q330" s="245"/>
      <c r="R330" s="245"/>
      <c r="S330" s="245"/>
      <c r="T330" s="245"/>
      <c r="U330" s="245"/>
      <c r="V330" s="245"/>
      <c r="W330" s="245"/>
      <c r="X330" s="248"/>
      <c r="Y330" s="355"/>
      <c r="Z330" s="245"/>
      <c r="AA330" s="246"/>
      <c r="AB330" s="356"/>
      <c r="AC330" s="245"/>
      <c r="AD330" s="248"/>
      <c r="AE330" s="357"/>
      <c r="AF330" s="245"/>
      <c r="AG330" s="245"/>
      <c r="AH330" s="245"/>
      <c r="AI330" s="245"/>
      <c r="AJ330" s="245"/>
      <c r="AK330" s="245"/>
      <c r="AL330" s="245"/>
      <c r="AM330" s="248"/>
    </row>
    <row r="331" spans="1:39" ht="39.75" customHeight="1">
      <c r="A331" s="116">
        <f t="shared" si="2"/>
        <v>319</v>
      </c>
      <c r="B331" s="358" t="s">
        <v>223</v>
      </c>
      <c r="C331" s="248"/>
      <c r="D331" s="352"/>
      <c r="E331" s="245"/>
      <c r="F331" s="245"/>
      <c r="G331" s="245"/>
      <c r="H331" s="245"/>
      <c r="I331" s="245"/>
      <c r="J331" s="248"/>
      <c r="K331" s="353"/>
      <c r="L331" s="245"/>
      <c r="M331" s="245"/>
      <c r="N331" s="245"/>
      <c r="O331" s="248"/>
      <c r="P331" s="354"/>
      <c r="Q331" s="245"/>
      <c r="R331" s="245"/>
      <c r="S331" s="245"/>
      <c r="T331" s="245"/>
      <c r="U331" s="245"/>
      <c r="V331" s="245"/>
      <c r="W331" s="245"/>
      <c r="X331" s="248"/>
      <c r="Y331" s="355"/>
      <c r="Z331" s="245"/>
      <c r="AA331" s="246"/>
      <c r="AB331" s="356"/>
      <c r="AC331" s="245"/>
      <c r="AD331" s="248"/>
      <c r="AE331" s="357"/>
      <c r="AF331" s="245"/>
      <c r="AG331" s="245"/>
      <c r="AH331" s="245"/>
      <c r="AI331" s="245"/>
      <c r="AJ331" s="245"/>
      <c r="AK331" s="245"/>
      <c r="AL331" s="245"/>
      <c r="AM331" s="248"/>
    </row>
    <row r="332" spans="1:39" ht="39.75" customHeight="1">
      <c r="A332" s="116">
        <f t="shared" si="2"/>
        <v>320</v>
      </c>
      <c r="B332" s="358" t="s">
        <v>223</v>
      </c>
      <c r="C332" s="248"/>
      <c r="D332" s="352"/>
      <c r="E332" s="245"/>
      <c r="F332" s="245"/>
      <c r="G332" s="245"/>
      <c r="H332" s="245"/>
      <c r="I332" s="245"/>
      <c r="J332" s="248"/>
      <c r="K332" s="353"/>
      <c r="L332" s="245"/>
      <c r="M332" s="245"/>
      <c r="N332" s="245"/>
      <c r="O332" s="248"/>
      <c r="P332" s="354"/>
      <c r="Q332" s="245"/>
      <c r="R332" s="245"/>
      <c r="S332" s="245"/>
      <c r="T332" s="245"/>
      <c r="U332" s="245"/>
      <c r="V332" s="245"/>
      <c r="W332" s="245"/>
      <c r="X332" s="248"/>
      <c r="Y332" s="355"/>
      <c r="Z332" s="245"/>
      <c r="AA332" s="246"/>
      <c r="AB332" s="356"/>
      <c r="AC332" s="245"/>
      <c r="AD332" s="248"/>
      <c r="AE332" s="357"/>
      <c r="AF332" s="245"/>
      <c r="AG332" s="245"/>
      <c r="AH332" s="245"/>
      <c r="AI332" s="245"/>
      <c r="AJ332" s="245"/>
      <c r="AK332" s="245"/>
      <c r="AL332" s="245"/>
      <c r="AM332" s="248"/>
    </row>
    <row r="333" spans="1:39" ht="39.75" customHeight="1">
      <c r="A333" s="116">
        <f t="shared" si="2"/>
        <v>321</v>
      </c>
      <c r="B333" s="358" t="s">
        <v>223</v>
      </c>
      <c r="C333" s="248"/>
      <c r="D333" s="352"/>
      <c r="E333" s="245"/>
      <c r="F333" s="245"/>
      <c r="G333" s="245"/>
      <c r="H333" s="245"/>
      <c r="I333" s="245"/>
      <c r="J333" s="248"/>
      <c r="K333" s="353"/>
      <c r="L333" s="245"/>
      <c r="M333" s="245"/>
      <c r="N333" s="245"/>
      <c r="O333" s="248"/>
      <c r="P333" s="354"/>
      <c r="Q333" s="245"/>
      <c r="R333" s="245"/>
      <c r="S333" s="245"/>
      <c r="T333" s="245"/>
      <c r="U333" s="245"/>
      <c r="V333" s="245"/>
      <c r="W333" s="245"/>
      <c r="X333" s="248"/>
      <c r="Y333" s="355"/>
      <c r="Z333" s="245"/>
      <c r="AA333" s="246"/>
      <c r="AB333" s="356"/>
      <c r="AC333" s="245"/>
      <c r="AD333" s="248"/>
      <c r="AE333" s="357"/>
      <c r="AF333" s="245"/>
      <c r="AG333" s="245"/>
      <c r="AH333" s="245"/>
      <c r="AI333" s="245"/>
      <c r="AJ333" s="245"/>
      <c r="AK333" s="245"/>
      <c r="AL333" s="245"/>
      <c r="AM333" s="248"/>
    </row>
    <row r="334" spans="1:39" ht="39.75" customHeight="1">
      <c r="A334" s="116">
        <f t="shared" si="2"/>
        <v>322</v>
      </c>
      <c r="B334" s="358" t="s">
        <v>223</v>
      </c>
      <c r="C334" s="248"/>
      <c r="D334" s="352"/>
      <c r="E334" s="245"/>
      <c r="F334" s="245"/>
      <c r="G334" s="245"/>
      <c r="H334" s="245"/>
      <c r="I334" s="245"/>
      <c r="J334" s="248"/>
      <c r="K334" s="353"/>
      <c r="L334" s="245"/>
      <c r="M334" s="245"/>
      <c r="N334" s="245"/>
      <c r="O334" s="248"/>
      <c r="P334" s="354"/>
      <c r="Q334" s="245"/>
      <c r="R334" s="245"/>
      <c r="S334" s="245"/>
      <c r="T334" s="245"/>
      <c r="U334" s="245"/>
      <c r="V334" s="245"/>
      <c r="W334" s="245"/>
      <c r="X334" s="248"/>
      <c r="Y334" s="355"/>
      <c r="Z334" s="245"/>
      <c r="AA334" s="246"/>
      <c r="AB334" s="356"/>
      <c r="AC334" s="245"/>
      <c r="AD334" s="248"/>
      <c r="AE334" s="357"/>
      <c r="AF334" s="245"/>
      <c r="AG334" s="245"/>
      <c r="AH334" s="245"/>
      <c r="AI334" s="245"/>
      <c r="AJ334" s="245"/>
      <c r="AK334" s="245"/>
      <c r="AL334" s="245"/>
      <c r="AM334" s="248"/>
    </row>
    <row r="335" spans="1:39" ht="39.75" customHeight="1">
      <c r="A335" s="116">
        <f t="shared" si="2"/>
        <v>323</v>
      </c>
      <c r="B335" s="358" t="s">
        <v>223</v>
      </c>
      <c r="C335" s="248"/>
      <c r="D335" s="352"/>
      <c r="E335" s="245"/>
      <c r="F335" s="245"/>
      <c r="G335" s="245"/>
      <c r="H335" s="245"/>
      <c r="I335" s="245"/>
      <c r="J335" s="248"/>
      <c r="K335" s="353"/>
      <c r="L335" s="245"/>
      <c r="M335" s="245"/>
      <c r="N335" s="245"/>
      <c r="O335" s="248"/>
      <c r="P335" s="354"/>
      <c r="Q335" s="245"/>
      <c r="R335" s="245"/>
      <c r="S335" s="245"/>
      <c r="T335" s="245"/>
      <c r="U335" s="245"/>
      <c r="V335" s="245"/>
      <c r="W335" s="245"/>
      <c r="X335" s="248"/>
      <c r="Y335" s="355"/>
      <c r="Z335" s="245"/>
      <c r="AA335" s="246"/>
      <c r="AB335" s="356"/>
      <c r="AC335" s="245"/>
      <c r="AD335" s="248"/>
      <c r="AE335" s="357"/>
      <c r="AF335" s="245"/>
      <c r="AG335" s="245"/>
      <c r="AH335" s="245"/>
      <c r="AI335" s="245"/>
      <c r="AJ335" s="245"/>
      <c r="AK335" s="245"/>
      <c r="AL335" s="245"/>
      <c r="AM335" s="248"/>
    </row>
    <row r="336" spans="1:39" ht="39.75" customHeight="1">
      <c r="A336" s="116">
        <f t="shared" si="2"/>
        <v>324</v>
      </c>
      <c r="B336" s="358" t="s">
        <v>223</v>
      </c>
      <c r="C336" s="248"/>
      <c r="D336" s="352"/>
      <c r="E336" s="245"/>
      <c r="F336" s="245"/>
      <c r="G336" s="245"/>
      <c r="H336" s="245"/>
      <c r="I336" s="245"/>
      <c r="J336" s="248"/>
      <c r="K336" s="353"/>
      <c r="L336" s="245"/>
      <c r="M336" s="245"/>
      <c r="N336" s="245"/>
      <c r="O336" s="248"/>
      <c r="P336" s="354"/>
      <c r="Q336" s="245"/>
      <c r="R336" s="245"/>
      <c r="S336" s="245"/>
      <c r="T336" s="245"/>
      <c r="U336" s="245"/>
      <c r="V336" s="245"/>
      <c r="W336" s="245"/>
      <c r="X336" s="248"/>
      <c r="Y336" s="355"/>
      <c r="Z336" s="245"/>
      <c r="AA336" s="246"/>
      <c r="AB336" s="356"/>
      <c r="AC336" s="245"/>
      <c r="AD336" s="248"/>
      <c r="AE336" s="357"/>
      <c r="AF336" s="245"/>
      <c r="AG336" s="245"/>
      <c r="AH336" s="245"/>
      <c r="AI336" s="245"/>
      <c r="AJ336" s="245"/>
      <c r="AK336" s="245"/>
      <c r="AL336" s="245"/>
      <c r="AM336" s="248"/>
    </row>
    <row r="337" spans="1:39" ht="39.75" customHeight="1">
      <c r="A337" s="116">
        <f t="shared" si="2"/>
        <v>325</v>
      </c>
      <c r="B337" s="358" t="s">
        <v>223</v>
      </c>
      <c r="C337" s="248"/>
      <c r="D337" s="352"/>
      <c r="E337" s="245"/>
      <c r="F337" s="245"/>
      <c r="G337" s="245"/>
      <c r="H337" s="245"/>
      <c r="I337" s="245"/>
      <c r="J337" s="248"/>
      <c r="K337" s="353"/>
      <c r="L337" s="245"/>
      <c r="M337" s="245"/>
      <c r="N337" s="245"/>
      <c r="O337" s="248"/>
      <c r="P337" s="354"/>
      <c r="Q337" s="245"/>
      <c r="R337" s="245"/>
      <c r="S337" s="245"/>
      <c r="T337" s="245"/>
      <c r="U337" s="245"/>
      <c r="V337" s="245"/>
      <c r="W337" s="245"/>
      <c r="X337" s="248"/>
      <c r="Y337" s="355"/>
      <c r="Z337" s="245"/>
      <c r="AA337" s="246"/>
      <c r="AB337" s="356"/>
      <c r="AC337" s="245"/>
      <c r="AD337" s="248"/>
      <c r="AE337" s="357"/>
      <c r="AF337" s="245"/>
      <c r="AG337" s="245"/>
      <c r="AH337" s="245"/>
      <c r="AI337" s="245"/>
      <c r="AJ337" s="245"/>
      <c r="AK337" s="245"/>
      <c r="AL337" s="245"/>
      <c r="AM337" s="248"/>
    </row>
    <row r="338" spans="1:39" ht="39.75" customHeight="1">
      <c r="A338" s="116">
        <f t="shared" si="2"/>
        <v>326</v>
      </c>
      <c r="B338" s="358" t="s">
        <v>223</v>
      </c>
      <c r="C338" s="248"/>
      <c r="D338" s="352"/>
      <c r="E338" s="245"/>
      <c r="F338" s="245"/>
      <c r="G338" s="245"/>
      <c r="H338" s="245"/>
      <c r="I338" s="245"/>
      <c r="J338" s="248"/>
      <c r="K338" s="353"/>
      <c r="L338" s="245"/>
      <c r="M338" s="245"/>
      <c r="N338" s="245"/>
      <c r="O338" s="248"/>
      <c r="P338" s="354"/>
      <c r="Q338" s="245"/>
      <c r="R338" s="245"/>
      <c r="S338" s="245"/>
      <c r="T338" s="245"/>
      <c r="U338" s="245"/>
      <c r="V338" s="245"/>
      <c r="W338" s="245"/>
      <c r="X338" s="248"/>
      <c r="Y338" s="355"/>
      <c r="Z338" s="245"/>
      <c r="AA338" s="246"/>
      <c r="AB338" s="356"/>
      <c r="AC338" s="245"/>
      <c r="AD338" s="248"/>
      <c r="AE338" s="357"/>
      <c r="AF338" s="245"/>
      <c r="AG338" s="245"/>
      <c r="AH338" s="245"/>
      <c r="AI338" s="245"/>
      <c r="AJ338" s="245"/>
      <c r="AK338" s="245"/>
      <c r="AL338" s="245"/>
      <c r="AM338" s="248"/>
    </row>
    <row r="339" spans="1:39" ht="39.75" customHeight="1">
      <c r="A339" s="116">
        <f t="shared" si="2"/>
        <v>327</v>
      </c>
      <c r="B339" s="358" t="s">
        <v>223</v>
      </c>
      <c r="C339" s="248"/>
      <c r="D339" s="352"/>
      <c r="E339" s="245"/>
      <c r="F339" s="245"/>
      <c r="G339" s="245"/>
      <c r="H339" s="245"/>
      <c r="I339" s="245"/>
      <c r="J339" s="248"/>
      <c r="K339" s="353"/>
      <c r="L339" s="245"/>
      <c r="M339" s="245"/>
      <c r="N339" s="245"/>
      <c r="O339" s="248"/>
      <c r="P339" s="354"/>
      <c r="Q339" s="245"/>
      <c r="R339" s="245"/>
      <c r="S339" s="245"/>
      <c r="T339" s="245"/>
      <c r="U339" s="245"/>
      <c r="V339" s="245"/>
      <c r="W339" s="245"/>
      <c r="X339" s="248"/>
      <c r="Y339" s="355"/>
      <c r="Z339" s="245"/>
      <c r="AA339" s="246"/>
      <c r="AB339" s="356"/>
      <c r="AC339" s="245"/>
      <c r="AD339" s="248"/>
      <c r="AE339" s="357"/>
      <c r="AF339" s="245"/>
      <c r="AG339" s="245"/>
      <c r="AH339" s="245"/>
      <c r="AI339" s="245"/>
      <c r="AJ339" s="245"/>
      <c r="AK339" s="245"/>
      <c r="AL339" s="245"/>
      <c r="AM339" s="248"/>
    </row>
    <row r="340" spans="1:39" ht="39.75" customHeight="1">
      <c r="A340" s="116">
        <f t="shared" si="2"/>
        <v>328</v>
      </c>
      <c r="B340" s="358" t="s">
        <v>223</v>
      </c>
      <c r="C340" s="248"/>
      <c r="D340" s="352"/>
      <c r="E340" s="245"/>
      <c r="F340" s="245"/>
      <c r="G340" s="245"/>
      <c r="H340" s="245"/>
      <c r="I340" s="245"/>
      <c r="J340" s="248"/>
      <c r="K340" s="353"/>
      <c r="L340" s="245"/>
      <c r="M340" s="245"/>
      <c r="N340" s="245"/>
      <c r="O340" s="248"/>
      <c r="P340" s="354"/>
      <c r="Q340" s="245"/>
      <c r="R340" s="245"/>
      <c r="S340" s="245"/>
      <c r="T340" s="245"/>
      <c r="U340" s="245"/>
      <c r="V340" s="245"/>
      <c r="W340" s="245"/>
      <c r="X340" s="248"/>
      <c r="Y340" s="355"/>
      <c r="Z340" s="245"/>
      <c r="AA340" s="246"/>
      <c r="AB340" s="356"/>
      <c r="AC340" s="245"/>
      <c r="AD340" s="248"/>
      <c r="AE340" s="357"/>
      <c r="AF340" s="245"/>
      <c r="AG340" s="245"/>
      <c r="AH340" s="245"/>
      <c r="AI340" s="245"/>
      <c r="AJ340" s="245"/>
      <c r="AK340" s="245"/>
      <c r="AL340" s="245"/>
      <c r="AM340" s="248"/>
    </row>
    <row r="341" spans="1:39" ht="39.75" customHeight="1">
      <c r="A341" s="116">
        <f t="shared" si="2"/>
        <v>329</v>
      </c>
      <c r="B341" s="358" t="s">
        <v>223</v>
      </c>
      <c r="C341" s="248"/>
      <c r="D341" s="352"/>
      <c r="E341" s="245"/>
      <c r="F341" s="245"/>
      <c r="G341" s="245"/>
      <c r="H341" s="245"/>
      <c r="I341" s="245"/>
      <c r="J341" s="248"/>
      <c r="K341" s="353"/>
      <c r="L341" s="245"/>
      <c r="M341" s="245"/>
      <c r="N341" s="245"/>
      <c r="O341" s="248"/>
      <c r="P341" s="354"/>
      <c r="Q341" s="245"/>
      <c r="R341" s="245"/>
      <c r="S341" s="245"/>
      <c r="T341" s="245"/>
      <c r="U341" s="245"/>
      <c r="V341" s="245"/>
      <c r="W341" s="245"/>
      <c r="X341" s="248"/>
      <c r="Y341" s="355"/>
      <c r="Z341" s="245"/>
      <c r="AA341" s="246"/>
      <c r="AB341" s="356"/>
      <c r="AC341" s="245"/>
      <c r="AD341" s="248"/>
      <c r="AE341" s="357"/>
      <c r="AF341" s="245"/>
      <c r="AG341" s="245"/>
      <c r="AH341" s="245"/>
      <c r="AI341" s="245"/>
      <c r="AJ341" s="245"/>
      <c r="AK341" s="245"/>
      <c r="AL341" s="245"/>
      <c r="AM341" s="248"/>
    </row>
    <row r="342" spans="1:39" ht="39.75" customHeight="1">
      <c r="A342" s="116">
        <f t="shared" si="2"/>
        <v>330</v>
      </c>
      <c r="B342" s="358" t="s">
        <v>223</v>
      </c>
      <c r="C342" s="248"/>
      <c r="D342" s="352"/>
      <c r="E342" s="245"/>
      <c r="F342" s="245"/>
      <c r="G342" s="245"/>
      <c r="H342" s="245"/>
      <c r="I342" s="245"/>
      <c r="J342" s="248"/>
      <c r="K342" s="353"/>
      <c r="L342" s="245"/>
      <c r="M342" s="245"/>
      <c r="N342" s="245"/>
      <c r="O342" s="248"/>
      <c r="P342" s="354"/>
      <c r="Q342" s="245"/>
      <c r="R342" s="245"/>
      <c r="S342" s="245"/>
      <c r="T342" s="245"/>
      <c r="U342" s="245"/>
      <c r="V342" s="245"/>
      <c r="W342" s="245"/>
      <c r="X342" s="248"/>
      <c r="Y342" s="355"/>
      <c r="Z342" s="245"/>
      <c r="AA342" s="246"/>
      <c r="AB342" s="356"/>
      <c r="AC342" s="245"/>
      <c r="AD342" s="248"/>
      <c r="AE342" s="357"/>
      <c r="AF342" s="245"/>
      <c r="AG342" s="245"/>
      <c r="AH342" s="245"/>
      <c r="AI342" s="245"/>
      <c r="AJ342" s="245"/>
      <c r="AK342" s="245"/>
      <c r="AL342" s="245"/>
      <c r="AM342" s="248"/>
    </row>
    <row r="343" spans="1:39" ht="39.75" customHeight="1">
      <c r="A343" s="116">
        <f t="shared" si="2"/>
        <v>331</v>
      </c>
      <c r="B343" s="358" t="s">
        <v>223</v>
      </c>
      <c r="C343" s="248"/>
      <c r="D343" s="352"/>
      <c r="E343" s="245"/>
      <c r="F343" s="245"/>
      <c r="G343" s="245"/>
      <c r="H343" s="245"/>
      <c r="I343" s="245"/>
      <c r="J343" s="248"/>
      <c r="K343" s="353"/>
      <c r="L343" s="245"/>
      <c r="M343" s="245"/>
      <c r="N343" s="245"/>
      <c r="O343" s="248"/>
      <c r="P343" s="354"/>
      <c r="Q343" s="245"/>
      <c r="R343" s="245"/>
      <c r="S343" s="245"/>
      <c r="T343" s="245"/>
      <c r="U343" s="245"/>
      <c r="V343" s="245"/>
      <c r="W343" s="245"/>
      <c r="X343" s="248"/>
      <c r="Y343" s="355"/>
      <c r="Z343" s="245"/>
      <c r="AA343" s="246"/>
      <c r="AB343" s="356"/>
      <c r="AC343" s="245"/>
      <c r="AD343" s="248"/>
      <c r="AE343" s="357"/>
      <c r="AF343" s="245"/>
      <c r="AG343" s="245"/>
      <c r="AH343" s="245"/>
      <c r="AI343" s="245"/>
      <c r="AJ343" s="245"/>
      <c r="AK343" s="245"/>
      <c r="AL343" s="245"/>
      <c r="AM343" s="248"/>
    </row>
    <row r="344" spans="1:39" ht="39.75" customHeight="1">
      <c r="A344" s="116">
        <f t="shared" si="2"/>
        <v>332</v>
      </c>
      <c r="B344" s="358" t="s">
        <v>223</v>
      </c>
      <c r="C344" s="248"/>
      <c r="D344" s="352"/>
      <c r="E344" s="245"/>
      <c r="F344" s="245"/>
      <c r="G344" s="245"/>
      <c r="H344" s="245"/>
      <c r="I344" s="245"/>
      <c r="J344" s="248"/>
      <c r="K344" s="353"/>
      <c r="L344" s="245"/>
      <c r="M344" s="245"/>
      <c r="N344" s="245"/>
      <c r="O344" s="248"/>
      <c r="P344" s="354"/>
      <c r="Q344" s="245"/>
      <c r="R344" s="245"/>
      <c r="S344" s="245"/>
      <c r="T344" s="245"/>
      <c r="U344" s="245"/>
      <c r="V344" s="245"/>
      <c r="W344" s="245"/>
      <c r="X344" s="248"/>
      <c r="Y344" s="355"/>
      <c r="Z344" s="245"/>
      <c r="AA344" s="246"/>
      <c r="AB344" s="356"/>
      <c r="AC344" s="245"/>
      <c r="AD344" s="248"/>
      <c r="AE344" s="357"/>
      <c r="AF344" s="245"/>
      <c r="AG344" s="245"/>
      <c r="AH344" s="245"/>
      <c r="AI344" s="245"/>
      <c r="AJ344" s="245"/>
      <c r="AK344" s="245"/>
      <c r="AL344" s="245"/>
      <c r="AM344" s="248"/>
    </row>
    <row r="345" spans="1:39" ht="39.75" customHeight="1">
      <c r="A345" s="116">
        <f t="shared" si="2"/>
        <v>333</v>
      </c>
      <c r="B345" s="358" t="s">
        <v>223</v>
      </c>
      <c r="C345" s="248"/>
      <c r="D345" s="352"/>
      <c r="E345" s="245"/>
      <c r="F345" s="245"/>
      <c r="G345" s="245"/>
      <c r="H345" s="245"/>
      <c r="I345" s="245"/>
      <c r="J345" s="248"/>
      <c r="K345" s="353"/>
      <c r="L345" s="245"/>
      <c r="M345" s="245"/>
      <c r="N345" s="245"/>
      <c r="O345" s="248"/>
      <c r="P345" s="354"/>
      <c r="Q345" s="245"/>
      <c r="R345" s="245"/>
      <c r="S345" s="245"/>
      <c r="T345" s="245"/>
      <c r="U345" s="245"/>
      <c r="V345" s="245"/>
      <c r="W345" s="245"/>
      <c r="X345" s="248"/>
      <c r="Y345" s="355"/>
      <c r="Z345" s="245"/>
      <c r="AA345" s="246"/>
      <c r="AB345" s="356"/>
      <c r="AC345" s="245"/>
      <c r="AD345" s="248"/>
      <c r="AE345" s="357"/>
      <c r="AF345" s="245"/>
      <c r="AG345" s="245"/>
      <c r="AH345" s="245"/>
      <c r="AI345" s="245"/>
      <c r="AJ345" s="245"/>
      <c r="AK345" s="245"/>
      <c r="AL345" s="245"/>
      <c r="AM345" s="248"/>
    </row>
    <row r="346" spans="1:39" ht="39.75" customHeight="1">
      <c r="A346" s="116">
        <f t="shared" si="2"/>
        <v>334</v>
      </c>
      <c r="B346" s="358" t="s">
        <v>223</v>
      </c>
      <c r="C346" s="248"/>
      <c r="D346" s="352"/>
      <c r="E346" s="245"/>
      <c r="F346" s="245"/>
      <c r="G346" s="245"/>
      <c r="H346" s="245"/>
      <c r="I346" s="245"/>
      <c r="J346" s="248"/>
      <c r="K346" s="353"/>
      <c r="L346" s="245"/>
      <c r="M346" s="245"/>
      <c r="N346" s="245"/>
      <c r="O346" s="248"/>
      <c r="P346" s="354"/>
      <c r="Q346" s="245"/>
      <c r="R346" s="245"/>
      <c r="S346" s="245"/>
      <c r="T346" s="245"/>
      <c r="U346" s="245"/>
      <c r="V346" s="245"/>
      <c r="W346" s="245"/>
      <c r="X346" s="248"/>
      <c r="Y346" s="355"/>
      <c r="Z346" s="245"/>
      <c r="AA346" s="246"/>
      <c r="AB346" s="356"/>
      <c r="AC346" s="245"/>
      <c r="AD346" s="248"/>
      <c r="AE346" s="357"/>
      <c r="AF346" s="245"/>
      <c r="AG346" s="245"/>
      <c r="AH346" s="245"/>
      <c r="AI346" s="245"/>
      <c r="AJ346" s="245"/>
      <c r="AK346" s="245"/>
      <c r="AL346" s="245"/>
      <c r="AM346" s="248"/>
    </row>
    <row r="347" spans="1:39" ht="39.75" customHeight="1">
      <c r="A347" s="116">
        <f t="shared" si="2"/>
        <v>335</v>
      </c>
      <c r="B347" s="358" t="s">
        <v>223</v>
      </c>
      <c r="C347" s="248"/>
      <c r="D347" s="352"/>
      <c r="E347" s="245"/>
      <c r="F347" s="245"/>
      <c r="G347" s="245"/>
      <c r="H347" s="245"/>
      <c r="I347" s="245"/>
      <c r="J347" s="248"/>
      <c r="K347" s="353"/>
      <c r="L347" s="245"/>
      <c r="M347" s="245"/>
      <c r="N347" s="245"/>
      <c r="O347" s="248"/>
      <c r="P347" s="354"/>
      <c r="Q347" s="245"/>
      <c r="R347" s="245"/>
      <c r="S347" s="245"/>
      <c r="T347" s="245"/>
      <c r="U347" s="245"/>
      <c r="V347" s="245"/>
      <c r="W347" s="245"/>
      <c r="X347" s="248"/>
      <c r="Y347" s="355"/>
      <c r="Z347" s="245"/>
      <c r="AA347" s="246"/>
      <c r="AB347" s="356"/>
      <c r="AC347" s="245"/>
      <c r="AD347" s="248"/>
      <c r="AE347" s="357"/>
      <c r="AF347" s="245"/>
      <c r="AG347" s="245"/>
      <c r="AH347" s="245"/>
      <c r="AI347" s="245"/>
      <c r="AJ347" s="245"/>
      <c r="AK347" s="245"/>
      <c r="AL347" s="245"/>
      <c r="AM347" s="248"/>
    </row>
    <row r="348" spans="1:39" ht="39.75" customHeight="1">
      <c r="A348" s="116">
        <f t="shared" si="2"/>
        <v>336</v>
      </c>
      <c r="B348" s="358" t="s">
        <v>223</v>
      </c>
      <c r="C348" s="248"/>
      <c r="D348" s="352"/>
      <c r="E348" s="245"/>
      <c r="F348" s="245"/>
      <c r="G348" s="245"/>
      <c r="H348" s="245"/>
      <c r="I348" s="245"/>
      <c r="J348" s="248"/>
      <c r="K348" s="353"/>
      <c r="L348" s="245"/>
      <c r="M348" s="245"/>
      <c r="N348" s="245"/>
      <c r="O348" s="248"/>
      <c r="P348" s="354"/>
      <c r="Q348" s="245"/>
      <c r="R348" s="245"/>
      <c r="S348" s="245"/>
      <c r="T348" s="245"/>
      <c r="U348" s="245"/>
      <c r="V348" s="245"/>
      <c r="W348" s="245"/>
      <c r="X348" s="248"/>
      <c r="Y348" s="355"/>
      <c r="Z348" s="245"/>
      <c r="AA348" s="246"/>
      <c r="AB348" s="356"/>
      <c r="AC348" s="245"/>
      <c r="AD348" s="248"/>
      <c r="AE348" s="357"/>
      <c r="AF348" s="245"/>
      <c r="AG348" s="245"/>
      <c r="AH348" s="245"/>
      <c r="AI348" s="245"/>
      <c r="AJ348" s="245"/>
      <c r="AK348" s="245"/>
      <c r="AL348" s="245"/>
      <c r="AM348" s="248"/>
    </row>
    <row r="349" spans="1:39" ht="39.75" customHeight="1">
      <c r="A349" s="116">
        <f t="shared" si="2"/>
        <v>337</v>
      </c>
      <c r="B349" s="358" t="s">
        <v>223</v>
      </c>
      <c r="C349" s="248"/>
      <c r="D349" s="352"/>
      <c r="E349" s="245"/>
      <c r="F349" s="245"/>
      <c r="G349" s="245"/>
      <c r="H349" s="245"/>
      <c r="I349" s="245"/>
      <c r="J349" s="248"/>
      <c r="K349" s="353"/>
      <c r="L349" s="245"/>
      <c r="M349" s="245"/>
      <c r="N349" s="245"/>
      <c r="O349" s="248"/>
      <c r="P349" s="354"/>
      <c r="Q349" s="245"/>
      <c r="R349" s="245"/>
      <c r="S349" s="245"/>
      <c r="T349" s="245"/>
      <c r="U349" s="245"/>
      <c r="V349" s="245"/>
      <c r="W349" s="245"/>
      <c r="X349" s="248"/>
      <c r="Y349" s="355"/>
      <c r="Z349" s="245"/>
      <c r="AA349" s="246"/>
      <c r="AB349" s="356"/>
      <c r="AC349" s="245"/>
      <c r="AD349" s="248"/>
      <c r="AE349" s="357"/>
      <c r="AF349" s="245"/>
      <c r="AG349" s="245"/>
      <c r="AH349" s="245"/>
      <c r="AI349" s="245"/>
      <c r="AJ349" s="245"/>
      <c r="AK349" s="245"/>
      <c r="AL349" s="245"/>
      <c r="AM349" s="248"/>
    </row>
    <row r="350" spans="1:39" ht="39.75" customHeight="1">
      <c r="A350" s="116">
        <f t="shared" si="2"/>
        <v>338</v>
      </c>
      <c r="B350" s="358" t="s">
        <v>223</v>
      </c>
      <c r="C350" s="248"/>
      <c r="D350" s="352"/>
      <c r="E350" s="245"/>
      <c r="F350" s="245"/>
      <c r="G350" s="245"/>
      <c r="H350" s="245"/>
      <c r="I350" s="245"/>
      <c r="J350" s="248"/>
      <c r="K350" s="353"/>
      <c r="L350" s="245"/>
      <c r="M350" s="245"/>
      <c r="N350" s="245"/>
      <c r="O350" s="248"/>
      <c r="P350" s="354"/>
      <c r="Q350" s="245"/>
      <c r="R350" s="245"/>
      <c r="S350" s="245"/>
      <c r="T350" s="245"/>
      <c r="U350" s="245"/>
      <c r="V350" s="245"/>
      <c r="W350" s="245"/>
      <c r="X350" s="248"/>
      <c r="Y350" s="355"/>
      <c r="Z350" s="245"/>
      <c r="AA350" s="246"/>
      <c r="AB350" s="356"/>
      <c r="AC350" s="245"/>
      <c r="AD350" s="248"/>
      <c r="AE350" s="357"/>
      <c r="AF350" s="245"/>
      <c r="AG350" s="245"/>
      <c r="AH350" s="245"/>
      <c r="AI350" s="245"/>
      <c r="AJ350" s="245"/>
      <c r="AK350" s="245"/>
      <c r="AL350" s="245"/>
      <c r="AM350" s="248"/>
    </row>
    <row r="351" spans="1:39" ht="39.75" customHeight="1">
      <c r="A351" s="116">
        <f t="shared" si="2"/>
        <v>339</v>
      </c>
      <c r="B351" s="358" t="s">
        <v>223</v>
      </c>
      <c r="C351" s="248"/>
      <c r="D351" s="352"/>
      <c r="E351" s="245"/>
      <c r="F351" s="245"/>
      <c r="G351" s="245"/>
      <c r="H351" s="245"/>
      <c r="I351" s="245"/>
      <c r="J351" s="248"/>
      <c r="K351" s="353"/>
      <c r="L351" s="245"/>
      <c r="M351" s="245"/>
      <c r="N351" s="245"/>
      <c r="O351" s="248"/>
      <c r="P351" s="354"/>
      <c r="Q351" s="245"/>
      <c r="R351" s="245"/>
      <c r="S351" s="245"/>
      <c r="T351" s="245"/>
      <c r="U351" s="245"/>
      <c r="V351" s="245"/>
      <c r="W351" s="245"/>
      <c r="X351" s="248"/>
      <c r="Y351" s="355"/>
      <c r="Z351" s="245"/>
      <c r="AA351" s="246"/>
      <c r="AB351" s="356"/>
      <c r="AC351" s="245"/>
      <c r="AD351" s="248"/>
      <c r="AE351" s="357"/>
      <c r="AF351" s="245"/>
      <c r="AG351" s="245"/>
      <c r="AH351" s="245"/>
      <c r="AI351" s="245"/>
      <c r="AJ351" s="245"/>
      <c r="AK351" s="245"/>
      <c r="AL351" s="245"/>
      <c r="AM351" s="248"/>
    </row>
    <row r="352" spans="1:39" ht="39.75" customHeight="1">
      <c r="A352" s="116">
        <f t="shared" si="2"/>
        <v>340</v>
      </c>
      <c r="B352" s="358" t="s">
        <v>223</v>
      </c>
      <c r="C352" s="248"/>
      <c r="D352" s="352"/>
      <c r="E352" s="245"/>
      <c r="F352" s="245"/>
      <c r="G352" s="245"/>
      <c r="H352" s="245"/>
      <c r="I352" s="245"/>
      <c r="J352" s="248"/>
      <c r="K352" s="353"/>
      <c r="L352" s="245"/>
      <c r="M352" s="245"/>
      <c r="N352" s="245"/>
      <c r="O352" s="248"/>
      <c r="P352" s="354"/>
      <c r="Q352" s="245"/>
      <c r="R352" s="245"/>
      <c r="S352" s="245"/>
      <c r="T352" s="245"/>
      <c r="U352" s="245"/>
      <c r="V352" s="245"/>
      <c r="W352" s="245"/>
      <c r="X352" s="248"/>
      <c r="Y352" s="355"/>
      <c r="Z352" s="245"/>
      <c r="AA352" s="246"/>
      <c r="AB352" s="356"/>
      <c r="AC352" s="245"/>
      <c r="AD352" s="248"/>
      <c r="AE352" s="357"/>
      <c r="AF352" s="245"/>
      <c r="AG352" s="245"/>
      <c r="AH352" s="245"/>
      <c r="AI352" s="245"/>
      <c r="AJ352" s="245"/>
      <c r="AK352" s="245"/>
      <c r="AL352" s="245"/>
      <c r="AM352" s="248"/>
    </row>
    <row r="353" spans="1:39" ht="39.75" customHeight="1">
      <c r="A353" s="116">
        <f t="shared" si="2"/>
        <v>341</v>
      </c>
      <c r="B353" s="358" t="s">
        <v>223</v>
      </c>
      <c r="C353" s="248"/>
      <c r="D353" s="352"/>
      <c r="E353" s="245"/>
      <c r="F353" s="245"/>
      <c r="G353" s="245"/>
      <c r="H353" s="245"/>
      <c r="I353" s="245"/>
      <c r="J353" s="248"/>
      <c r="K353" s="353"/>
      <c r="L353" s="245"/>
      <c r="M353" s="245"/>
      <c r="N353" s="245"/>
      <c r="O353" s="248"/>
      <c r="P353" s="354"/>
      <c r="Q353" s="245"/>
      <c r="R353" s="245"/>
      <c r="S353" s="245"/>
      <c r="T353" s="245"/>
      <c r="U353" s="245"/>
      <c r="V353" s="245"/>
      <c r="W353" s="245"/>
      <c r="X353" s="248"/>
      <c r="Y353" s="355"/>
      <c r="Z353" s="245"/>
      <c r="AA353" s="246"/>
      <c r="AB353" s="356"/>
      <c r="AC353" s="245"/>
      <c r="AD353" s="248"/>
      <c r="AE353" s="357"/>
      <c r="AF353" s="245"/>
      <c r="AG353" s="245"/>
      <c r="AH353" s="245"/>
      <c r="AI353" s="245"/>
      <c r="AJ353" s="245"/>
      <c r="AK353" s="245"/>
      <c r="AL353" s="245"/>
      <c r="AM353" s="248"/>
    </row>
    <row r="354" spans="1:39" ht="39.75" customHeight="1">
      <c r="A354" s="116">
        <f t="shared" si="2"/>
        <v>342</v>
      </c>
      <c r="B354" s="358" t="s">
        <v>223</v>
      </c>
      <c r="C354" s="248"/>
      <c r="D354" s="352"/>
      <c r="E354" s="245"/>
      <c r="F354" s="245"/>
      <c r="G354" s="245"/>
      <c r="H354" s="245"/>
      <c r="I354" s="245"/>
      <c r="J354" s="248"/>
      <c r="K354" s="353"/>
      <c r="L354" s="245"/>
      <c r="M354" s="245"/>
      <c r="N354" s="245"/>
      <c r="O354" s="248"/>
      <c r="P354" s="354"/>
      <c r="Q354" s="245"/>
      <c r="R354" s="245"/>
      <c r="S354" s="245"/>
      <c r="T354" s="245"/>
      <c r="U354" s="245"/>
      <c r="V354" s="245"/>
      <c r="W354" s="245"/>
      <c r="X354" s="248"/>
      <c r="Y354" s="355"/>
      <c r="Z354" s="245"/>
      <c r="AA354" s="246"/>
      <c r="AB354" s="356"/>
      <c r="AC354" s="245"/>
      <c r="AD354" s="248"/>
      <c r="AE354" s="357"/>
      <c r="AF354" s="245"/>
      <c r="AG354" s="245"/>
      <c r="AH354" s="245"/>
      <c r="AI354" s="245"/>
      <c r="AJ354" s="245"/>
      <c r="AK354" s="245"/>
      <c r="AL354" s="245"/>
      <c r="AM354" s="248"/>
    </row>
    <row r="355" spans="1:39" ht="39.75" customHeight="1">
      <c r="A355" s="116">
        <f t="shared" si="2"/>
        <v>343</v>
      </c>
      <c r="B355" s="358" t="s">
        <v>223</v>
      </c>
      <c r="C355" s="248"/>
      <c r="D355" s="352"/>
      <c r="E355" s="245"/>
      <c r="F355" s="245"/>
      <c r="G355" s="245"/>
      <c r="H355" s="245"/>
      <c r="I355" s="245"/>
      <c r="J355" s="248"/>
      <c r="K355" s="353"/>
      <c r="L355" s="245"/>
      <c r="M355" s="245"/>
      <c r="N355" s="245"/>
      <c r="O355" s="248"/>
      <c r="P355" s="354"/>
      <c r="Q355" s="245"/>
      <c r="R355" s="245"/>
      <c r="S355" s="245"/>
      <c r="T355" s="245"/>
      <c r="U355" s="245"/>
      <c r="V355" s="245"/>
      <c r="W355" s="245"/>
      <c r="X355" s="248"/>
      <c r="Y355" s="355"/>
      <c r="Z355" s="245"/>
      <c r="AA355" s="246"/>
      <c r="AB355" s="356"/>
      <c r="AC355" s="245"/>
      <c r="AD355" s="248"/>
      <c r="AE355" s="357"/>
      <c r="AF355" s="245"/>
      <c r="AG355" s="245"/>
      <c r="AH355" s="245"/>
      <c r="AI355" s="245"/>
      <c r="AJ355" s="245"/>
      <c r="AK355" s="245"/>
      <c r="AL355" s="245"/>
      <c r="AM355" s="248"/>
    </row>
    <row r="356" spans="1:39" ht="39.75" customHeight="1">
      <c r="A356" s="116">
        <f t="shared" si="2"/>
        <v>344</v>
      </c>
      <c r="B356" s="358" t="s">
        <v>223</v>
      </c>
      <c r="C356" s="248"/>
      <c r="D356" s="352"/>
      <c r="E356" s="245"/>
      <c r="F356" s="245"/>
      <c r="G356" s="245"/>
      <c r="H356" s="245"/>
      <c r="I356" s="245"/>
      <c r="J356" s="248"/>
      <c r="K356" s="353"/>
      <c r="L356" s="245"/>
      <c r="M356" s="245"/>
      <c r="N356" s="245"/>
      <c r="O356" s="248"/>
      <c r="P356" s="354"/>
      <c r="Q356" s="245"/>
      <c r="R356" s="245"/>
      <c r="S356" s="245"/>
      <c r="T356" s="245"/>
      <c r="U356" s="245"/>
      <c r="V356" s="245"/>
      <c r="W356" s="245"/>
      <c r="X356" s="248"/>
      <c r="Y356" s="355"/>
      <c r="Z356" s="245"/>
      <c r="AA356" s="246"/>
      <c r="AB356" s="356"/>
      <c r="AC356" s="245"/>
      <c r="AD356" s="248"/>
      <c r="AE356" s="357"/>
      <c r="AF356" s="245"/>
      <c r="AG356" s="245"/>
      <c r="AH356" s="245"/>
      <c r="AI356" s="245"/>
      <c r="AJ356" s="245"/>
      <c r="AK356" s="245"/>
      <c r="AL356" s="245"/>
      <c r="AM356" s="248"/>
    </row>
    <row r="357" spans="1:39" ht="39.75" customHeight="1">
      <c r="A357" s="116">
        <f t="shared" si="2"/>
        <v>345</v>
      </c>
      <c r="B357" s="358" t="s">
        <v>223</v>
      </c>
      <c r="C357" s="248"/>
      <c r="D357" s="352"/>
      <c r="E357" s="245"/>
      <c r="F357" s="245"/>
      <c r="G357" s="245"/>
      <c r="H357" s="245"/>
      <c r="I357" s="245"/>
      <c r="J357" s="248"/>
      <c r="K357" s="353"/>
      <c r="L357" s="245"/>
      <c r="M357" s="245"/>
      <c r="N357" s="245"/>
      <c r="O357" s="248"/>
      <c r="P357" s="354"/>
      <c r="Q357" s="245"/>
      <c r="R357" s="245"/>
      <c r="S357" s="245"/>
      <c r="T357" s="245"/>
      <c r="U357" s="245"/>
      <c r="V357" s="245"/>
      <c r="W357" s="245"/>
      <c r="X357" s="248"/>
      <c r="Y357" s="355"/>
      <c r="Z357" s="245"/>
      <c r="AA357" s="246"/>
      <c r="AB357" s="356"/>
      <c r="AC357" s="245"/>
      <c r="AD357" s="248"/>
      <c r="AE357" s="357"/>
      <c r="AF357" s="245"/>
      <c r="AG357" s="245"/>
      <c r="AH357" s="245"/>
      <c r="AI357" s="245"/>
      <c r="AJ357" s="245"/>
      <c r="AK357" s="245"/>
      <c r="AL357" s="245"/>
      <c r="AM357" s="248"/>
    </row>
    <row r="358" spans="1:39" ht="39.75" customHeight="1">
      <c r="A358" s="116">
        <f t="shared" si="2"/>
        <v>346</v>
      </c>
      <c r="B358" s="358" t="s">
        <v>223</v>
      </c>
      <c r="C358" s="248"/>
      <c r="D358" s="352"/>
      <c r="E358" s="245"/>
      <c r="F358" s="245"/>
      <c r="G358" s="245"/>
      <c r="H358" s="245"/>
      <c r="I358" s="245"/>
      <c r="J358" s="248"/>
      <c r="K358" s="353"/>
      <c r="L358" s="245"/>
      <c r="M358" s="245"/>
      <c r="N358" s="245"/>
      <c r="O358" s="248"/>
      <c r="P358" s="354"/>
      <c r="Q358" s="245"/>
      <c r="R358" s="245"/>
      <c r="S358" s="245"/>
      <c r="T358" s="245"/>
      <c r="U358" s="245"/>
      <c r="V358" s="245"/>
      <c r="W358" s="245"/>
      <c r="X358" s="248"/>
      <c r="Y358" s="355"/>
      <c r="Z358" s="245"/>
      <c r="AA358" s="246"/>
      <c r="AB358" s="356"/>
      <c r="AC358" s="245"/>
      <c r="AD358" s="248"/>
      <c r="AE358" s="357"/>
      <c r="AF358" s="245"/>
      <c r="AG358" s="245"/>
      <c r="AH358" s="245"/>
      <c r="AI358" s="245"/>
      <c r="AJ358" s="245"/>
      <c r="AK358" s="245"/>
      <c r="AL358" s="245"/>
      <c r="AM358" s="248"/>
    </row>
    <row r="359" spans="1:39" ht="39.75" customHeight="1">
      <c r="A359" s="116">
        <f t="shared" si="2"/>
        <v>347</v>
      </c>
      <c r="B359" s="358" t="s">
        <v>223</v>
      </c>
      <c r="C359" s="248"/>
      <c r="D359" s="352"/>
      <c r="E359" s="245"/>
      <c r="F359" s="245"/>
      <c r="G359" s="245"/>
      <c r="H359" s="245"/>
      <c r="I359" s="245"/>
      <c r="J359" s="248"/>
      <c r="K359" s="353"/>
      <c r="L359" s="245"/>
      <c r="M359" s="245"/>
      <c r="N359" s="245"/>
      <c r="O359" s="248"/>
      <c r="P359" s="354"/>
      <c r="Q359" s="245"/>
      <c r="R359" s="245"/>
      <c r="S359" s="245"/>
      <c r="T359" s="245"/>
      <c r="U359" s="245"/>
      <c r="V359" s="245"/>
      <c r="W359" s="245"/>
      <c r="X359" s="248"/>
      <c r="Y359" s="355"/>
      <c r="Z359" s="245"/>
      <c r="AA359" s="246"/>
      <c r="AB359" s="356"/>
      <c r="AC359" s="245"/>
      <c r="AD359" s="248"/>
      <c r="AE359" s="357"/>
      <c r="AF359" s="245"/>
      <c r="AG359" s="245"/>
      <c r="AH359" s="245"/>
      <c r="AI359" s="245"/>
      <c r="AJ359" s="245"/>
      <c r="AK359" s="245"/>
      <c r="AL359" s="245"/>
      <c r="AM359" s="248"/>
    </row>
    <row r="360" spans="1:39" ht="39.75" customHeight="1">
      <c r="A360" s="116">
        <f t="shared" si="2"/>
        <v>348</v>
      </c>
      <c r="B360" s="358" t="s">
        <v>223</v>
      </c>
      <c r="C360" s="248"/>
      <c r="D360" s="352"/>
      <c r="E360" s="245"/>
      <c r="F360" s="245"/>
      <c r="G360" s="245"/>
      <c r="H360" s="245"/>
      <c r="I360" s="245"/>
      <c r="J360" s="248"/>
      <c r="K360" s="353"/>
      <c r="L360" s="245"/>
      <c r="M360" s="245"/>
      <c r="N360" s="245"/>
      <c r="O360" s="248"/>
      <c r="P360" s="354"/>
      <c r="Q360" s="245"/>
      <c r="R360" s="245"/>
      <c r="S360" s="245"/>
      <c r="T360" s="245"/>
      <c r="U360" s="245"/>
      <c r="V360" s="245"/>
      <c r="W360" s="245"/>
      <c r="X360" s="248"/>
      <c r="Y360" s="355"/>
      <c r="Z360" s="245"/>
      <c r="AA360" s="246"/>
      <c r="AB360" s="356"/>
      <c r="AC360" s="245"/>
      <c r="AD360" s="248"/>
      <c r="AE360" s="357"/>
      <c r="AF360" s="245"/>
      <c r="AG360" s="245"/>
      <c r="AH360" s="245"/>
      <c r="AI360" s="245"/>
      <c r="AJ360" s="245"/>
      <c r="AK360" s="245"/>
      <c r="AL360" s="245"/>
      <c r="AM360" s="248"/>
    </row>
    <row r="361" spans="1:39" ht="39.75" customHeight="1">
      <c r="A361" s="116">
        <f t="shared" si="2"/>
        <v>349</v>
      </c>
      <c r="B361" s="358" t="s">
        <v>223</v>
      </c>
      <c r="C361" s="248"/>
      <c r="D361" s="352"/>
      <c r="E361" s="245"/>
      <c r="F361" s="245"/>
      <c r="G361" s="245"/>
      <c r="H361" s="245"/>
      <c r="I361" s="245"/>
      <c r="J361" s="248"/>
      <c r="K361" s="353"/>
      <c r="L361" s="245"/>
      <c r="M361" s="245"/>
      <c r="N361" s="245"/>
      <c r="O361" s="248"/>
      <c r="P361" s="354"/>
      <c r="Q361" s="245"/>
      <c r="R361" s="245"/>
      <c r="S361" s="245"/>
      <c r="T361" s="245"/>
      <c r="U361" s="245"/>
      <c r="V361" s="245"/>
      <c r="W361" s="245"/>
      <c r="X361" s="248"/>
      <c r="Y361" s="355"/>
      <c r="Z361" s="245"/>
      <c r="AA361" s="246"/>
      <c r="AB361" s="356"/>
      <c r="AC361" s="245"/>
      <c r="AD361" s="248"/>
      <c r="AE361" s="357"/>
      <c r="AF361" s="245"/>
      <c r="AG361" s="245"/>
      <c r="AH361" s="245"/>
      <c r="AI361" s="245"/>
      <c r="AJ361" s="245"/>
      <c r="AK361" s="245"/>
      <c r="AL361" s="245"/>
      <c r="AM361" s="248"/>
    </row>
    <row r="362" spans="1:39" ht="39.75" customHeight="1">
      <c r="A362" s="116">
        <f t="shared" si="2"/>
        <v>350</v>
      </c>
      <c r="B362" s="358" t="s">
        <v>223</v>
      </c>
      <c r="C362" s="248"/>
      <c r="D362" s="352"/>
      <c r="E362" s="245"/>
      <c r="F362" s="245"/>
      <c r="G362" s="245"/>
      <c r="H362" s="245"/>
      <c r="I362" s="245"/>
      <c r="J362" s="248"/>
      <c r="K362" s="353"/>
      <c r="L362" s="245"/>
      <c r="M362" s="245"/>
      <c r="N362" s="245"/>
      <c r="O362" s="248"/>
      <c r="P362" s="354"/>
      <c r="Q362" s="245"/>
      <c r="R362" s="245"/>
      <c r="S362" s="245"/>
      <c r="T362" s="245"/>
      <c r="U362" s="245"/>
      <c r="V362" s="245"/>
      <c r="W362" s="245"/>
      <c r="X362" s="248"/>
      <c r="Y362" s="355"/>
      <c r="Z362" s="245"/>
      <c r="AA362" s="246"/>
      <c r="AB362" s="356"/>
      <c r="AC362" s="245"/>
      <c r="AD362" s="248"/>
      <c r="AE362" s="357"/>
      <c r="AF362" s="245"/>
      <c r="AG362" s="245"/>
      <c r="AH362" s="245"/>
      <c r="AI362" s="245"/>
      <c r="AJ362" s="245"/>
      <c r="AK362" s="245"/>
      <c r="AL362" s="245"/>
      <c r="AM362" s="248"/>
    </row>
    <row r="363" spans="1:39" ht="39.75" customHeight="1">
      <c r="A363" s="116">
        <f t="shared" si="2"/>
        <v>351</v>
      </c>
      <c r="B363" s="358" t="s">
        <v>223</v>
      </c>
      <c r="C363" s="248"/>
      <c r="D363" s="352"/>
      <c r="E363" s="245"/>
      <c r="F363" s="245"/>
      <c r="G363" s="245"/>
      <c r="H363" s="245"/>
      <c r="I363" s="245"/>
      <c r="J363" s="248"/>
      <c r="K363" s="353"/>
      <c r="L363" s="245"/>
      <c r="M363" s="245"/>
      <c r="N363" s="245"/>
      <c r="O363" s="248"/>
      <c r="P363" s="354"/>
      <c r="Q363" s="245"/>
      <c r="R363" s="245"/>
      <c r="S363" s="245"/>
      <c r="T363" s="245"/>
      <c r="U363" s="245"/>
      <c r="V363" s="245"/>
      <c r="W363" s="245"/>
      <c r="X363" s="248"/>
      <c r="Y363" s="355"/>
      <c r="Z363" s="245"/>
      <c r="AA363" s="246"/>
      <c r="AB363" s="356"/>
      <c r="AC363" s="245"/>
      <c r="AD363" s="248"/>
      <c r="AE363" s="357"/>
      <c r="AF363" s="245"/>
      <c r="AG363" s="245"/>
      <c r="AH363" s="245"/>
      <c r="AI363" s="245"/>
      <c r="AJ363" s="245"/>
      <c r="AK363" s="245"/>
      <c r="AL363" s="245"/>
      <c r="AM363" s="248"/>
    </row>
    <row r="364" spans="1:39" ht="39.75" customHeight="1">
      <c r="A364" s="116">
        <f t="shared" si="2"/>
        <v>352</v>
      </c>
      <c r="B364" s="358" t="s">
        <v>223</v>
      </c>
      <c r="C364" s="248"/>
      <c r="D364" s="352"/>
      <c r="E364" s="245"/>
      <c r="F364" s="245"/>
      <c r="G364" s="245"/>
      <c r="H364" s="245"/>
      <c r="I364" s="245"/>
      <c r="J364" s="248"/>
      <c r="K364" s="353"/>
      <c r="L364" s="245"/>
      <c r="M364" s="245"/>
      <c r="N364" s="245"/>
      <c r="O364" s="248"/>
      <c r="P364" s="354"/>
      <c r="Q364" s="245"/>
      <c r="R364" s="245"/>
      <c r="S364" s="245"/>
      <c r="T364" s="245"/>
      <c r="U364" s="245"/>
      <c r="V364" s="245"/>
      <c r="W364" s="245"/>
      <c r="X364" s="248"/>
      <c r="Y364" s="355"/>
      <c r="Z364" s="245"/>
      <c r="AA364" s="246"/>
      <c r="AB364" s="356"/>
      <c r="AC364" s="245"/>
      <c r="AD364" s="248"/>
      <c r="AE364" s="357"/>
      <c r="AF364" s="245"/>
      <c r="AG364" s="245"/>
      <c r="AH364" s="245"/>
      <c r="AI364" s="245"/>
      <c r="AJ364" s="245"/>
      <c r="AK364" s="245"/>
      <c r="AL364" s="245"/>
      <c r="AM364" s="248"/>
    </row>
    <row r="365" spans="1:39" ht="39.75" customHeight="1">
      <c r="A365" s="116">
        <f t="shared" si="2"/>
        <v>353</v>
      </c>
      <c r="B365" s="358" t="s">
        <v>223</v>
      </c>
      <c r="C365" s="248"/>
      <c r="D365" s="352"/>
      <c r="E365" s="245"/>
      <c r="F365" s="245"/>
      <c r="G365" s="245"/>
      <c r="H365" s="245"/>
      <c r="I365" s="245"/>
      <c r="J365" s="248"/>
      <c r="K365" s="353"/>
      <c r="L365" s="245"/>
      <c r="M365" s="245"/>
      <c r="N365" s="245"/>
      <c r="O365" s="248"/>
      <c r="P365" s="354"/>
      <c r="Q365" s="245"/>
      <c r="R365" s="245"/>
      <c r="S365" s="245"/>
      <c r="T365" s="245"/>
      <c r="U365" s="245"/>
      <c r="V365" s="245"/>
      <c r="W365" s="245"/>
      <c r="X365" s="248"/>
      <c r="Y365" s="355"/>
      <c r="Z365" s="245"/>
      <c r="AA365" s="246"/>
      <c r="AB365" s="356"/>
      <c r="AC365" s="245"/>
      <c r="AD365" s="248"/>
      <c r="AE365" s="357"/>
      <c r="AF365" s="245"/>
      <c r="AG365" s="245"/>
      <c r="AH365" s="245"/>
      <c r="AI365" s="245"/>
      <c r="AJ365" s="245"/>
      <c r="AK365" s="245"/>
      <c r="AL365" s="245"/>
      <c r="AM365" s="248"/>
    </row>
    <row r="366" spans="1:39" ht="39.75" customHeight="1">
      <c r="A366" s="116">
        <f t="shared" si="2"/>
        <v>354</v>
      </c>
      <c r="B366" s="358" t="s">
        <v>223</v>
      </c>
      <c r="C366" s="248"/>
      <c r="D366" s="352"/>
      <c r="E366" s="245"/>
      <c r="F366" s="245"/>
      <c r="G366" s="245"/>
      <c r="H366" s="245"/>
      <c r="I366" s="245"/>
      <c r="J366" s="248"/>
      <c r="K366" s="353"/>
      <c r="L366" s="245"/>
      <c r="M366" s="245"/>
      <c r="N366" s="245"/>
      <c r="O366" s="248"/>
      <c r="P366" s="354"/>
      <c r="Q366" s="245"/>
      <c r="R366" s="245"/>
      <c r="S366" s="245"/>
      <c r="T366" s="245"/>
      <c r="U366" s="245"/>
      <c r="V366" s="245"/>
      <c r="W366" s="245"/>
      <c r="X366" s="248"/>
      <c r="Y366" s="355"/>
      <c r="Z366" s="245"/>
      <c r="AA366" s="246"/>
      <c r="AB366" s="356"/>
      <c r="AC366" s="245"/>
      <c r="AD366" s="248"/>
      <c r="AE366" s="357"/>
      <c r="AF366" s="245"/>
      <c r="AG366" s="245"/>
      <c r="AH366" s="245"/>
      <c r="AI366" s="245"/>
      <c r="AJ366" s="245"/>
      <c r="AK366" s="245"/>
      <c r="AL366" s="245"/>
      <c r="AM366" s="248"/>
    </row>
    <row r="367" spans="1:39" ht="39.75" customHeight="1">
      <c r="A367" s="116">
        <f t="shared" si="2"/>
        <v>355</v>
      </c>
      <c r="B367" s="358" t="s">
        <v>223</v>
      </c>
      <c r="C367" s="248"/>
      <c r="D367" s="352"/>
      <c r="E367" s="245"/>
      <c r="F367" s="245"/>
      <c r="G367" s="245"/>
      <c r="H367" s="245"/>
      <c r="I367" s="245"/>
      <c r="J367" s="248"/>
      <c r="K367" s="353"/>
      <c r="L367" s="245"/>
      <c r="M367" s="245"/>
      <c r="N367" s="245"/>
      <c r="O367" s="248"/>
      <c r="P367" s="354"/>
      <c r="Q367" s="245"/>
      <c r="R367" s="245"/>
      <c r="S367" s="245"/>
      <c r="T367" s="245"/>
      <c r="U367" s="245"/>
      <c r="V367" s="245"/>
      <c r="W367" s="245"/>
      <c r="X367" s="248"/>
      <c r="Y367" s="355"/>
      <c r="Z367" s="245"/>
      <c r="AA367" s="246"/>
      <c r="AB367" s="356"/>
      <c r="AC367" s="245"/>
      <c r="AD367" s="248"/>
      <c r="AE367" s="357"/>
      <c r="AF367" s="245"/>
      <c r="AG367" s="245"/>
      <c r="AH367" s="245"/>
      <c r="AI367" s="245"/>
      <c r="AJ367" s="245"/>
      <c r="AK367" s="245"/>
      <c r="AL367" s="245"/>
      <c r="AM367" s="248"/>
    </row>
    <row r="368" spans="1:39" ht="39.75" customHeight="1">
      <c r="A368" s="116">
        <f t="shared" si="2"/>
        <v>356</v>
      </c>
      <c r="B368" s="358" t="s">
        <v>223</v>
      </c>
      <c r="C368" s="248"/>
      <c r="D368" s="352"/>
      <c r="E368" s="245"/>
      <c r="F368" s="245"/>
      <c r="G368" s="245"/>
      <c r="H368" s="245"/>
      <c r="I368" s="245"/>
      <c r="J368" s="248"/>
      <c r="K368" s="353"/>
      <c r="L368" s="245"/>
      <c r="M368" s="245"/>
      <c r="N368" s="245"/>
      <c r="O368" s="248"/>
      <c r="P368" s="354"/>
      <c r="Q368" s="245"/>
      <c r="R368" s="245"/>
      <c r="S368" s="245"/>
      <c r="T368" s="245"/>
      <c r="U368" s="245"/>
      <c r="V368" s="245"/>
      <c r="W368" s="245"/>
      <c r="X368" s="248"/>
      <c r="Y368" s="355"/>
      <c r="Z368" s="245"/>
      <c r="AA368" s="246"/>
      <c r="AB368" s="356"/>
      <c r="AC368" s="245"/>
      <c r="AD368" s="248"/>
      <c r="AE368" s="357"/>
      <c r="AF368" s="245"/>
      <c r="AG368" s="245"/>
      <c r="AH368" s="245"/>
      <c r="AI368" s="245"/>
      <c r="AJ368" s="245"/>
      <c r="AK368" s="245"/>
      <c r="AL368" s="245"/>
      <c r="AM368" s="248"/>
    </row>
    <row r="369" spans="1:39" ht="39.75" customHeight="1">
      <c r="A369" s="116">
        <f t="shared" si="2"/>
        <v>357</v>
      </c>
      <c r="B369" s="358" t="s">
        <v>223</v>
      </c>
      <c r="C369" s="248"/>
      <c r="D369" s="352"/>
      <c r="E369" s="245"/>
      <c r="F369" s="245"/>
      <c r="G369" s="245"/>
      <c r="H369" s="245"/>
      <c r="I369" s="245"/>
      <c r="J369" s="248"/>
      <c r="K369" s="353"/>
      <c r="L369" s="245"/>
      <c r="M369" s="245"/>
      <c r="N369" s="245"/>
      <c r="O369" s="248"/>
      <c r="P369" s="354"/>
      <c r="Q369" s="245"/>
      <c r="R369" s="245"/>
      <c r="S369" s="245"/>
      <c r="T369" s="245"/>
      <c r="U369" s="245"/>
      <c r="V369" s="245"/>
      <c r="W369" s="245"/>
      <c r="X369" s="248"/>
      <c r="Y369" s="355"/>
      <c r="Z369" s="245"/>
      <c r="AA369" s="246"/>
      <c r="AB369" s="356"/>
      <c r="AC369" s="245"/>
      <c r="AD369" s="248"/>
      <c r="AE369" s="357"/>
      <c r="AF369" s="245"/>
      <c r="AG369" s="245"/>
      <c r="AH369" s="245"/>
      <c r="AI369" s="245"/>
      <c r="AJ369" s="245"/>
      <c r="AK369" s="245"/>
      <c r="AL369" s="245"/>
      <c r="AM369" s="248"/>
    </row>
    <row r="370" spans="1:39" ht="39.75" customHeight="1">
      <c r="A370" s="116">
        <f t="shared" si="2"/>
        <v>358</v>
      </c>
      <c r="B370" s="358" t="s">
        <v>223</v>
      </c>
      <c r="C370" s="248"/>
      <c r="D370" s="352"/>
      <c r="E370" s="245"/>
      <c r="F370" s="245"/>
      <c r="G370" s="245"/>
      <c r="H370" s="245"/>
      <c r="I370" s="245"/>
      <c r="J370" s="248"/>
      <c r="K370" s="353"/>
      <c r="L370" s="245"/>
      <c r="M370" s="245"/>
      <c r="N370" s="245"/>
      <c r="O370" s="248"/>
      <c r="P370" s="354"/>
      <c r="Q370" s="245"/>
      <c r="R370" s="245"/>
      <c r="S370" s="245"/>
      <c r="T370" s="245"/>
      <c r="U370" s="245"/>
      <c r="V370" s="245"/>
      <c r="W370" s="245"/>
      <c r="X370" s="248"/>
      <c r="Y370" s="355"/>
      <c r="Z370" s="245"/>
      <c r="AA370" s="246"/>
      <c r="AB370" s="356"/>
      <c r="AC370" s="245"/>
      <c r="AD370" s="248"/>
      <c r="AE370" s="357"/>
      <c r="AF370" s="245"/>
      <c r="AG370" s="245"/>
      <c r="AH370" s="245"/>
      <c r="AI370" s="245"/>
      <c r="AJ370" s="245"/>
      <c r="AK370" s="245"/>
      <c r="AL370" s="245"/>
      <c r="AM370" s="248"/>
    </row>
    <row r="371" spans="1:39" ht="39.75" customHeight="1">
      <c r="A371" s="116">
        <f t="shared" si="2"/>
        <v>359</v>
      </c>
      <c r="B371" s="358" t="s">
        <v>223</v>
      </c>
      <c r="C371" s="248"/>
      <c r="D371" s="352"/>
      <c r="E371" s="245"/>
      <c r="F371" s="245"/>
      <c r="G371" s="245"/>
      <c r="H371" s="245"/>
      <c r="I371" s="245"/>
      <c r="J371" s="248"/>
      <c r="K371" s="353"/>
      <c r="L371" s="245"/>
      <c r="M371" s="245"/>
      <c r="N371" s="245"/>
      <c r="O371" s="248"/>
      <c r="P371" s="354"/>
      <c r="Q371" s="245"/>
      <c r="R371" s="245"/>
      <c r="S371" s="245"/>
      <c r="T371" s="245"/>
      <c r="U371" s="245"/>
      <c r="V371" s="245"/>
      <c r="W371" s="245"/>
      <c r="X371" s="248"/>
      <c r="Y371" s="355"/>
      <c r="Z371" s="245"/>
      <c r="AA371" s="246"/>
      <c r="AB371" s="356"/>
      <c r="AC371" s="245"/>
      <c r="AD371" s="248"/>
      <c r="AE371" s="357"/>
      <c r="AF371" s="245"/>
      <c r="AG371" s="245"/>
      <c r="AH371" s="245"/>
      <c r="AI371" s="245"/>
      <c r="AJ371" s="245"/>
      <c r="AK371" s="245"/>
      <c r="AL371" s="245"/>
      <c r="AM371" s="248"/>
    </row>
    <row r="372" spans="1:39" ht="39.75" customHeight="1">
      <c r="A372" s="116">
        <f t="shared" si="2"/>
        <v>360</v>
      </c>
      <c r="B372" s="358" t="s">
        <v>223</v>
      </c>
      <c r="C372" s="248"/>
      <c r="D372" s="352"/>
      <c r="E372" s="245"/>
      <c r="F372" s="245"/>
      <c r="G372" s="245"/>
      <c r="H372" s="245"/>
      <c r="I372" s="245"/>
      <c r="J372" s="248"/>
      <c r="K372" s="353"/>
      <c r="L372" s="245"/>
      <c r="M372" s="245"/>
      <c r="N372" s="245"/>
      <c r="O372" s="248"/>
      <c r="P372" s="354"/>
      <c r="Q372" s="245"/>
      <c r="R372" s="245"/>
      <c r="S372" s="245"/>
      <c r="T372" s="245"/>
      <c r="U372" s="245"/>
      <c r="V372" s="245"/>
      <c r="W372" s="245"/>
      <c r="X372" s="248"/>
      <c r="Y372" s="355"/>
      <c r="Z372" s="245"/>
      <c r="AA372" s="246"/>
      <c r="AB372" s="356"/>
      <c r="AC372" s="245"/>
      <c r="AD372" s="248"/>
      <c r="AE372" s="357"/>
      <c r="AF372" s="245"/>
      <c r="AG372" s="245"/>
      <c r="AH372" s="245"/>
      <c r="AI372" s="245"/>
      <c r="AJ372" s="245"/>
      <c r="AK372" s="245"/>
      <c r="AL372" s="245"/>
      <c r="AM372" s="248"/>
    </row>
    <row r="373" spans="1:39" ht="39.75" customHeight="1">
      <c r="A373" s="116">
        <f t="shared" si="2"/>
        <v>361</v>
      </c>
      <c r="B373" s="358" t="s">
        <v>223</v>
      </c>
      <c r="C373" s="248"/>
      <c r="D373" s="352"/>
      <c r="E373" s="245"/>
      <c r="F373" s="245"/>
      <c r="G373" s="245"/>
      <c r="H373" s="245"/>
      <c r="I373" s="245"/>
      <c r="J373" s="248"/>
      <c r="K373" s="353"/>
      <c r="L373" s="245"/>
      <c r="M373" s="245"/>
      <c r="N373" s="245"/>
      <c r="O373" s="248"/>
      <c r="P373" s="354"/>
      <c r="Q373" s="245"/>
      <c r="R373" s="245"/>
      <c r="S373" s="245"/>
      <c r="T373" s="245"/>
      <c r="U373" s="245"/>
      <c r="V373" s="245"/>
      <c r="W373" s="245"/>
      <c r="X373" s="248"/>
      <c r="Y373" s="355"/>
      <c r="Z373" s="245"/>
      <c r="AA373" s="246"/>
      <c r="AB373" s="356"/>
      <c r="AC373" s="245"/>
      <c r="AD373" s="248"/>
      <c r="AE373" s="357"/>
      <c r="AF373" s="245"/>
      <c r="AG373" s="245"/>
      <c r="AH373" s="245"/>
      <c r="AI373" s="245"/>
      <c r="AJ373" s="245"/>
      <c r="AK373" s="245"/>
      <c r="AL373" s="245"/>
      <c r="AM373" s="248"/>
    </row>
    <row r="374" spans="1:39" ht="39.75" customHeight="1">
      <c r="A374" s="116">
        <f t="shared" si="2"/>
        <v>362</v>
      </c>
      <c r="B374" s="358" t="s">
        <v>223</v>
      </c>
      <c r="C374" s="248"/>
      <c r="D374" s="352"/>
      <c r="E374" s="245"/>
      <c r="F374" s="245"/>
      <c r="G374" s="245"/>
      <c r="H374" s="245"/>
      <c r="I374" s="245"/>
      <c r="J374" s="248"/>
      <c r="K374" s="353"/>
      <c r="L374" s="245"/>
      <c r="M374" s="245"/>
      <c r="N374" s="245"/>
      <c r="O374" s="248"/>
      <c r="P374" s="354"/>
      <c r="Q374" s="245"/>
      <c r="R374" s="245"/>
      <c r="S374" s="245"/>
      <c r="T374" s="245"/>
      <c r="U374" s="245"/>
      <c r="V374" s="245"/>
      <c r="W374" s="245"/>
      <c r="X374" s="248"/>
      <c r="Y374" s="355"/>
      <c r="Z374" s="245"/>
      <c r="AA374" s="246"/>
      <c r="AB374" s="356"/>
      <c r="AC374" s="245"/>
      <c r="AD374" s="248"/>
      <c r="AE374" s="357"/>
      <c r="AF374" s="245"/>
      <c r="AG374" s="245"/>
      <c r="AH374" s="245"/>
      <c r="AI374" s="245"/>
      <c r="AJ374" s="245"/>
      <c r="AK374" s="245"/>
      <c r="AL374" s="245"/>
      <c r="AM374" s="248"/>
    </row>
    <row r="375" spans="1:39" ht="39.75" customHeight="1">
      <c r="A375" s="116">
        <f t="shared" si="2"/>
        <v>363</v>
      </c>
      <c r="B375" s="358" t="s">
        <v>223</v>
      </c>
      <c r="C375" s="248"/>
      <c r="D375" s="352"/>
      <c r="E375" s="245"/>
      <c r="F375" s="245"/>
      <c r="G375" s="245"/>
      <c r="H375" s="245"/>
      <c r="I375" s="245"/>
      <c r="J375" s="248"/>
      <c r="K375" s="353"/>
      <c r="L375" s="245"/>
      <c r="M375" s="245"/>
      <c r="N375" s="245"/>
      <c r="O375" s="248"/>
      <c r="P375" s="354"/>
      <c r="Q375" s="245"/>
      <c r="R375" s="245"/>
      <c r="S375" s="245"/>
      <c r="T375" s="245"/>
      <c r="U375" s="245"/>
      <c r="V375" s="245"/>
      <c r="W375" s="245"/>
      <c r="X375" s="248"/>
      <c r="Y375" s="355"/>
      <c r="Z375" s="245"/>
      <c r="AA375" s="246"/>
      <c r="AB375" s="356"/>
      <c r="AC375" s="245"/>
      <c r="AD375" s="248"/>
      <c r="AE375" s="357"/>
      <c r="AF375" s="245"/>
      <c r="AG375" s="245"/>
      <c r="AH375" s="245"/>
      <c r="AI375" s="245"/>
      <c r="AJ375" s="245"/>
      <c r="AK375" s="245"/>
      <c r="AL375" s="245"/>
      <c r="AM375" s="248"/>
    </row>
    <row r="376" spans="1:39" ht="39.75" customHeight="1">
      <c r="A376" s="116">
        <f t="shared" si="2"/>
        <v>364</v>
      </c>
      <c r="B376" s="358" t="s">
        <v>223</v>
      </c>
      <c r="C376" s="248"/>
      <c r="D376" s="352"/>
      <c r="E376" s="245"/>
      <c r="F376" s="245"/>
      <c r="G376" s="245"/>
      <c r="H376" s="245"/>
      <c r="I376" s="245"/>
      <c r="J376" s="248"/>
      <c r="K376" s="353"/>
      <c r="L376" s="245"/>
      <c r="M376" s="245"/>
      <c r="N376" s="245"/>
      <c r="O376" s="248"/>
      <c r="P376" s="354"/>
      <c r="Q376" s="245"/>
      <c r="R376" s="245"/>
      <c r="S376" s="245"/>
      <c r="T376" s="245"/>
      <c r="U376" s="245"/>
      <c r="V376" s="245"/>
      <c r="W376" s="245"/>
      <c r="X376" s="248"/>
      <c r="Y376" s="355"/>
      <c r="Z376" s="245"/>
      <c r="AA376" s="246"/>
      <c r="AB376" s="356"/>
      <c r="AC376" s="245"/>
      <c r="AD376" s="248"/>
      <c r="AE376" s="357"/>
      <c r="AF376" s="245"/>
      <c r="AG376" s="245"/>
      <c r="AH376" s="245"/>
      <c r="AI376" s="245"/>
      <c r="AJ376" s="245"/>
      <c r="AK376" s="245"/>
      <c r="AL376" s="245"/>
      <c r="AM376" s="248"/>
    </row>
    <row r="377" spans="1:39" ht="39.75" customHeight="1">
      <c r="A377" s="116">
        <f t="shared" si="2"/>
        <v>365</v>
      </c>
      <c r="B377" s="358" t="s">
        <v>223</v>
      </c>
      <c r="C377" s="248"/>
      <c r="D377" s="352"/>
      <c r="E377" s="245"/>
      <c r="F377" s="245"/>
      <c r="G377" s="245"/>
      <c r="H377" s="245"/>
      <c r="I377" s="245"/>
      <c r="J377" s="248"/>
      <c r="K377" s="353"/>
      <c r="L377" s="245"/>
      <c r="M377" s="245"/>
      <c r="N377" s="245"/>
      <c r="O377" s="248"/>
      <c r="P377" s="354"/>
      <c r="Q377" s="245"/>
      <c r="R377" s="245"/>
      <c r="S377" s="245"/>
      <c r="T377" s="245"/>
      <c r="U377" s="245"/>
      <c r="V377" s="245"/>
      <c r="W377" s="245"/>
      <c r="X377" s="248"/>
      <c r="Y377" s="355"/>
      <c r="Z377" s="245"/>
      <c r="AA377" s="246"/>
      <c r="AB377" s="356"/>
      <c r="AC377" s="245"/>
      <c r="AD377" s="248"/>
      <c r="AE377" s="357"/>
      <c r="AF377" s="245"/>
      <c r="AG377" s="245"/>
      <c r="AH377" s="245"/>
      <c r="AI377" s="245"/>
      <c r="AJ377" s="245"/>
      <c r="AK377" s="245"/>
      <c r="AL377" s="245"/>
      <c r="AM377" s="248"/>
    </row>
    <row r="378" spans="1:39" ht="39.75" customHeight="1">
      <c r="A378" s="116">
        <f t="shared" si="2"/>
        <v>366</v>
      </c>
      <c r="B378" s="358" t="s">
        <v>223</v>
      </c>
      <c r="C378" s="248"/>
      <c r="D378" s="352"/>
      <c r="E378" s="245"/>
      <c r="F378" s="245"/>
      <c r="G378" s="245"/>
      <c r="H378" s="245"/>
      <c r="I378" s="245"/>
      <c r="J378" s="248"/>
      <c r="K378" s="353"/>
      <c r="L378" s="245"/>
      <c r="M378" s="245"/>
      <c r="N378" s="245"/>
      <c r="O378" s="248"/>
      <c r="P378" s="354"/>
      <c r="Q378" s="245"/>
      <c r="R378" s="245"/>
      <c r="S378" s="245"/>
      <c r="T378" s="245"/>
      <c r="U378" s="245"/>
      <c r="V378" s="245"/>
      <c r="W378" s="245"/>
      <c r="X378" s="248"/>
      <c r="Y378" s="355"/>
      <c r="Z378" s="245"/>
      <c r="AA378" s="246"/>
      <c r="AB378" s="356"/>
      <c r="AC378" s="245"/>
      <c r="AD378" s="248"/>
      <c r="AE378" s="357"/>
      <c r="AF378" s="245"/>
      <c r="AG378" s="245"/>
      <c r="AH378" s="245"/>
      <c r="AI378" s="245"/>
      <c r="AJ378" s="245"/>
      <c r="AK378" s="245"/>
      <c r="AL378" s="245"/>
      <c r="AM378" s="248"/>
    </row>
    <row r="379" spans="1:39" ht="39.75" customHeight="1">
      <c r="A379" s="116">
        <f t="shared" si="2"/>
        <v>367</v>
      </c>
      <c r="B379" s="358" t="s">
        <v>223</v>
      </c>
      <c r="C379" s="248"/>
      <c r="D379" s="352"/>
      <c r="E379" s="245"/>
      <c r="F379" s="245"/>
      <c r="G379" s="245"/>
      <c r="H379" s="245"/>
      <c r="I379" s="245"/>
      <c r="J379" s="248"/>
      <c r="K379" s="353"/>
      <c r="L379" s="245"/>
      <c r="M379" s="245"/>
      <c r="N379" s="245"/>
      <c r="O379" s="248"/>
      <c r="P379" s="354"/>
      <c r="Q379" s="245"/>
      <c r="R379" s="245"/>
      <c r="S379" s="245"/>
      <c r="T379" s="245"/>
      <c r="U379" s="245"/>
      <c r="V379" s="245"/>
      <c r="W379" s="245"/>
      <c r="X379" s="248"/>
      <c r="Y379" s="355"/>
      <c r="Z379" s="245"/>
      <c r="AA379" s="246"/>
      <c r="AB379" s="356"/>
      <c r="AC379" s="245"/>
      <c r="AD379" s="248"/>
      <c r="AE379" s="357"/>
      <c r="AF379" s="245"/>
      <c r="AG379" s="245"/>
      <c r="AH379" s="245"/>
      <c r="AI379" s="245"/>
      <c r="AJ379" s="245"/>
      <c r="AK379" s="245"/>
      <c r="AL379" s="245"/>
      <c r="AM379" s="248"/>
    </row>
    <row r="380" spans="1:39" ht="39.75" customHeight="1">
      <c r="A380" s="116">
        <f t="shared" si="2"/>
        <v>368</v>
      </c>
      <c r="B380" s="358" t="s">
        <v>223</v>
      </c>
      <c r="C380" s="248"/>
      <c r="D380" s="352"/>
      <c r="E380" s="245"/>
      <c r="F380" s="245"/>
      <c r="G380" s="245"/>
      <c r="H380" s="245"/>
      <c r="I380" s="245"/>
      <c r="J380" s="248"/>
      <c r="K380" s="353"/>
      <c r="L380" s="245"/>
      <c r="M380" s="245"/>
      <c r="N380" s="245"/>
      <c r="O380" s="248"/>
      <c r="P380" s="354"/>
      <c r="Q380" s="245"/>
      <c r="R380" s="245"/>
      <c r="S380" s="245"/>
      <c r="T380" s="245"/>
      <c r="U380" s="245"/>
      <c r="V380" s="245"/>
      <c r="W380" s="245"/>
      <c r="X380" s="248"/>
      <c r="Y380" s="355"/>
      <c r="Z380" s="245"/>
      <c r="AA380" s="246"/>
      <c r="AB380" s="356"/>
      <c r="AC380" s="245"/>
      <c r="AD380" s="248"/>
      <c r="AE380" s="357"/>
      <c r="AF380" s="245"/>
      <c r="AG380" s="245"/>
      <c r="AH380" s="245"/>
      <c r="AI380" s="245"/>
      <c r="AJ380" s="245"/>
      <c r="AK380" s="245"/>
      <c r="AL380" s="245"/>
      <c r="AM380" s="248"/>
    </row>
    <row r="381" spans="1:39" ht="39.75" customHeight="1">
      <c r="A381" s="116">
        <f t="shared" si="2"/>
        <v>369</v>
      </c>
      <c r="B381" s="358" t="s">
        <v>223</v>
      </c>
      <c r="C381" s="248"/>
      <c r="D381" s="352"/>
      <c r="E381" s="245"/>
      <c r="F381" s="245"/>
      <c r="G381" s="245"/>
      <c r="H381" s="245"/>
      <c r="I381" s="245"/>
      <c r="J381" s="248"/>
      <c r="K381" s="353"/>
      <c r="L381" s="245"/>
      <c r="M381" s="245"/>
      <c r="N381" s="245"/>
      <c r="O381" s="248"/>
      <c r="P381" s="354"/>
      <c r="Q381" s="245"/>
      <c r="R381" s="245"/>
      <c r="S381" s="245"/>
      <c r="T381" s="245"/>
      <c r="U381" s="245"/>
      <c r="V381" s="245"/>
      <c r="W381" s="245"/>
      <c r="X381" s="248"/>
      <c r="Y381" s="355"/>
      <c r="Z381" s="245"/>
      <c r="AA381" s="246"/>
      <c r="AB381" s="356"/>
      <c r="AC381" s="245"/>
      <c r="AD381" s="248"/>
      <c r="AE381" s="357"/>
      <c r="AF381" s="245"/>
      <c r="AG381" s="245"/>
      <c r="AH381" s="245"/>
      <c r="AI381" s="245"/>
      <c r="AJ381" s="245"/>
      <c r="AK381" s="245"/>
      <c r="AL381" s="245"/>
      <c r="AM381" s="248"/>
    </row>
    <row r="382" spans="1:39" ht="39.75" customHeight="1">
      <c r="A382" s="116">
        <f t="shared" si="2"/>
        <v>370</v>
      </c>
      <c r="B382" s="358" t="s">
        <v>223</v>
      </c>
      <c r="C382" s="248"/>
      <c r="D382" s="352"/>
      <c r="E382" s="245"/>
      <c r="F382" s="245"/>
      <c r="G382" s="245"/>
      <c r="H382" s="245"/>
      <c r="I382" s="245"/>
      <c r="J382" s="248"/>
      <c r="K382" s="353"/>
      <c r="L382" s="245"/>
      <c r="M382" s="245"/>
      <c r="N382" s="245"/>
      <c r="O382" s="248"/>
      <c r="P382" s="354"/>
      <c r="Q382" s="245"/>
      <c r="R382" s="245"/>
      <c r="S382" s="245"/>
      <c r="T382" s="245"/>
      <c r="U382" s="245"/>
      <c r="V382" s="245"/>
      <c r="W382" s="245"/>
      <c r="X382" s="248"/>
      <c r="Y382" s="355"/>
      <c r="Z382" s="245"/>
      <c r="AA382" s="246"/>
      <c r="AB382" s="356"/>
      <c r="AC382" s="245"/>
      <c r="AD382" s="248"/>
      <c r="AE382" s="357"/>
      <c r="AF382" s="245"/>
      <c r="AG382" s="245"/>
      <c r="AH382" s="245"/>
      <c r="AI382" s="245"/>
      <c r="AJ382" s="245"/>
      <c r="AK382" s="245"/>
      <c r="AL382" s="245"/>
      <c r="AM382" s="248"/>
    </row>
    <row r="383" spans="1:39" ht="39.75" customHeight="1">
      <c r="A383" s="116">
        <f t="shared" si="2"/>
        <v>371</v>
      </c>
      <c r="B383" s="358" t="s">
        <v>223</v>
      </c>
      <c r="C383" s="248"/>
      <c r="D383" s="352"/>
      <c r="E383" s="245"/>
      <c r="F383" s="245"/>
      <c r="G383" s="245"/>
      <c r="H383" s="245"/>
      <c r="I383" s="245"/>
      <c r="J383" s="248"/>
      <c r="K383" s="353"/>
      <c r="L383" s="245"/>
      <c r="M383" s="245"/>
      <c r="N383" s="245"/>
      <c r="O383" s="248"/>
      <c r="P383" s="354"/>
      <c r="Q383" s="245"/>
      <c r="R383" s="245"/>
      <c r="S383" s="245"/>
      <c r="T383" s="245"/>
      <c r="U383" s="245"/>
      <c r="V383" s="245"/>
      <c r="W383" s="245"/>
      <c r="X383" s="248"/>
      <c r="Y383" s="355"/>
      <c r="Z383" s="245"/>
      <c r="AA383" s="246"/>
      <c r="AB383" s="356"/>
      <c r="AC383" s="245"/>
      <c r="AD383" s="248"/>
      <c r="AE383" s="357"/>
      <c r="AF383" s="245"/>
      <c r="AG383" s="245"/>
      <c r="AH383" s="245"/>
      <c r="AI383" s="245"/>
      <c r="AJ383" s="245"/>
      <c r="AK383" s="245"/>
      <c r="AL383" s="245"/>
      <c r="AM383" s="248"/>
    </row>
    <row r="384" spans="1:39" ht="39.75" customHeight="1">
      <c r="A384" s="116">
        <f t="shared" si="2"/>
        <v>372</v>
      </c>
      <c r="B384" s="358" t="s">
        <v>223</v>
      </c>
      <c r="C384" s="248"/>
      <c r="D384" s="352"/>
      <c r="E384" s="245"/>
      <c r="F384" s="245"/>
      <c r="G384" s="245"/>
      <c r="H384" s="245"/>
      <c r="I384" s="245"/>
      <c r="J384" s="248"/>
      <c r="K384" s="353"/>
      <c r="L384" s="245"/>
      <c r="M384" s="245"/>
      <c r="N384" s="245"/>
      <c r="O384" s="248"/>
      <c r="P384" s="354"/>
      <c r="Q384" s="245"/>
      <c r="R384" s="245"/>
      <c r="S384" s="245"/>
      <c r="T384" s="245"/>
      <c r="U384" s="245"/>
      <c r="V384" s="245"/>
      <c r="W384" s="245"/>
      <c r="X384" s="248"/>
      <c r="Y384" s="355"/>
      <c r="Z384" s="245"/>
      <c r="AA384" s="246"/>
      <c r="AB384" s="356"/>
      <c r="AC384" s="245"/>
      <c r="AD384" s="248"/>
      <c r="AE384" s="357"/>
      <c r="AF384" s="245"/>
      <c r="AG384" s="245"/>
      <c r="AH384" s="245"/>
      <c r="AI384" s="245"/>
      <c r="AJ384" s="245"/>
      <c r="AK384" s="245"/>
      <c r="AL384" s="245"/>
      <c r="AM384" s="248"/>
    </row>
    <row r="385" spans="1:39" ht="39.75" customHeight="1">
      <c r="A385" s="116">
        <f t="shared" si="2"/>
        <v>373</v>
      </c>
      <c r="B385" s="358" t="s">
        <v>223</v>
      </c>
      <c r="C385" s="248"/>
      <c r="D385" s="352"/>
      <c r="E385" s="245"/>
      <c r="F385" s="245"/>
      <c r="G385" s="245"/>
      <c r="H385" s="245"/>
      <c r="I385" s="245"/>
      <c r="J385" s="248"/>
      <c r="K385" s="353"/>
      <c r="L385" s="245"/>
      <c r="M385" s="245"/>
      <c r="N385" s="245"/>
      <c r="O385" s="248"/>
      <c r="P385" s="354"/>
      <c r="Q385" s="245"/>
      <c r="R385" s="245"/>
      <c r="S385" s="245"/>
      <c r="T385" s="245"/>
      <c r="U385" s="245"/>
      <c r="V385" s="245"/>
      <c r="W385" s="245"/>
      <c r="X385" s="248"/>
      <c r="Y385" s="355"/>
      <c r="Z385" s="245"/>
      <c r="AA385" s="246"/>
      <c r="AB385" s="356"/>
      <c r="AC385" s="245"/>
      <c r="AD385" s="248"/>
      <c r="AE385" s="357"/>
      <c r="AF385" s="245"/>
      <c r="AG385" s="245"/>
      <c r="AH385" s="245"/>
      <c r="AI385" s="245"/>
      <c r="AJ385" s="245"/>
      <c r="AK385" s="245"/>
      <c r="AL385" s="245"/>
      <c r="AM385" s="248"/>
    </row>
    <row r="386" spans="1:39" ht="39.75" customHeight="1">
      <c r="A386" s="116">
        <f t="shared" si="2"/>
        <v>374</v>
      </c>
      <c r="B386" s="358" t="s">
        <v>223</v>
      </c>
      <c r="C386" s="248"/>
      <c r="D386" s="352"/>
      <c r="E386" s="245"/>
      <c r="F386" s="245"/>
      <c r="G386" s="245"/>
      <c r="H386" s="245"/>
      <c r="I386" s="245"/>
      <c r="J386" s="248"/>
      <c r="K386" s="353"/>
      <c r="L386" s="245"/>
      <c r="M386" s="245"/>
      <c r="N386" s="245"/>
      <c r="O386" s="248"/>
      <c r="P386" s="354"/>
      <c r="Q386" s="245"/>
      <c r="R386" s="245"/>
      <c r="S386" s="245"/>
      <c r="T386" s="245"/>
      <c r="U386" s="245"/>
      <c r="V386" s="245"/>
      <c r="W386" s="245"/>
      <c r="X386" s="248"/>
      <c r="Y386" s="355"/>
      <c r="Z386" s="245"/>
      <c r="AA386" s="246"/>
      <c r="AB386" s="356"/>
      <c r="AC386" s="245"/>
      <c r="AD386" s="248"/>
      <c r="AE386" s="357"/>
      <c r="AF386" s="245"/>
      <c r="AG386" s="245"/>
      <c r="AH386" s="245"/>
      <c r="AI386" s="245"/>
      <c r="AJ386" s="245"/>
      <c r="AK386" s="245"/>
      <c r="AL386" s="245"/>
      <c r="AM386" s="248"/>
    </row>
    <row r="387" spans="1:39" ht="39.75" customHeight="1">
      <c r="A387" s="116">
        <f t="shared" si="2"/>
        <v>375</v>
      </c>
      <c r="B387" s="358" t="s">
        <v>223</v>
      </c>
      <c r="C387" s="248"/>
      <c r="D387" s="352"/>
      <c r="E387" s="245"/>
      <c r="F387" s="245"/>
      <c r="G387" s="245"/>
      <c r="H387" s="245"/>
      <c r="I387" s="245"/>
      <c r="J387" s="248"/>
      <c r="K387" s="353"/>
      <c r="L387" s="245"/>
      <c r="M387" s="245"/>
      <c r="N387" s="245"/>
      <c r="O387" s="248"/>
      <c r="P387" s="354"/>
      <c r="Q387" s="245"/>
      <c r="R387" s="245"/>
      <c r="S387" s="245"/>
      <c r="T387" s="245"/>
      <c r="U387" s="245"/>
      <c r="V387" s="245"/>
      <c r="W387" s="245"/>
      <c r="X387" s="248"/>
      <c r="Y387" s="355"/>
      <c r="Z387" s="245"/>
      <c r="AA387" s="246"/>
      <c r="AB387" s="356"/>
      <c r="AC387" s="245"/>
      <c r="AD387" s="248"/>
      <c r="AE387" s="357"/>
      <c r="AF387" s="245"/>
      <c r="AG387" s="245"/>
      <c r="AH387" s="245"/>
      <c r="AI387" s="245"/>
      <c r="AJ387" s="245"/>
      <c r="AK387" s="245"/>
      <c r="AL387" s="245"/>
      <c r="AM387" s="248"/>
    </row>
    <row r="388" spans="1:39" ht="39.75" customHeight="1">
      <c r="A388" s="116">
        <f t="shared" si="2"/>
        <v>376</v>
      </c>
      <c r="B388" s="358" t="s">
        <v>223</v>
      </c>
      <c r="C388" s="248"/>
      <c r="D388" s="352"/>
      <c r="E388" s="245"/>
      <c r="F388" s="245"/>
      <c r="G388" s="245"/>
      <c r="H388" s="245"/>
      <c r="I388" s="245"/>
      <c r="J388" s="248"/>
      <c r="K388" s="353"/>
      <c r="L388" s="245"/>
      <c r="M388" s="245"/>
      <c r="N388" s="245"/>
      <c r="O388" s="248"/>
      <c r="P388" s="354"/>
      <c r="Q388" s="245"/>
      <c r="R388" s="245"/>
      <c r="S388" s="245"/>
      <c r="T388" s="245"/>
      <c r="U388" s="245"/>
      <c r="V388" s="245"/>
      <c r="W388" s="245"/>
      <c r="X388" s="248"/>
      <c r="Y388" s="355"/>
      <c r="Z388" s="245"/>
      <c r="AA388" s="246"/>
      <c r="AB388" s="356"/>
      <c r="AC388" s="245"/>
      <c r="AD388" s="248"/>
      <c r="AE388" s="357"/>
      <c r="AF388" s="245"/>
      <c r="AG388" s="245"/>
      <c r="AH388" s="245"/>
      <c r="AI388" s="245"/>
      <c r="AJ388" s="245"/>
      <c r="AK388" s="245"/>
      <c r="AL388" s="245"/>
      <c r="AM388" s="248"/>
    </row>
    <row r="389" spans="1:39" ht="39.75" customHeight="1">
      <c r="A389" s="116">
        <f t="shared" si="2"/>
        <v>377</v>
      </c>
      <c r="B389" s="358" t="s">
        <v>223</v>
      </c>
      <c r="C389" s="248"/>
      <c r="D389" s="352"/>
      <c r="E389" s="245"/>
      <c r="F389" s="245"/>
      <c r="G389" s="245"/>
      <c r="H389" s="245"/>
      <c r="I389" s="245"/>
      <c r="J389" s="248"/>
      <c r="K389" s="353"/>
      <c r="L389" s="245"/>
      <c r="M389" s="245"/>
      <c r="N389" s="245"/>
      <c r="O389" s="248"/>
      <c r="P389" s="354"/>
      <c r="Q389" s="245"/>
      <c r="R389" s="245"/>
      <c r="S389" s="245"/>
      <c r="T389" s="245"/>
      <c r="U389" s="245"/>
      <c r="V389" s="245"/>
      <c r="W389" s="245"/>
      <c r="X389" s="248"/>
      <c r="Y389" s="355"/>
      <c r="Z389" s="245"/>
      <c r="AA389" s="246"/>
      <c r="AB389" s="356"/>
      <c r="AC389" s="245"/>
      <c r="AD389" s="248"/>
      <c r="AE389" s="357"/>
      <c r="AF389" s="245"/>
      <c r="AG389" s="245"/>
      <c r="AH389" s="245"/>
      <c r="AI389" s="245"/>
      <c r="AJ389" s="245"/>
      <c r="AK389" s="245"/>
      <c r="AL389" s="245"/>
      <c r="AM389" s="248"/>
    </row>
    <row r="390" spans="1:39" ht="39.75" customHeight="1">
      <c r="A390" s="116">
        <f t="shared" si="2"/>
        <v>378</v>
      </c>
      <c r="B390" s="358" t="s">
        <v>223</v>
      </c>
      <c r="C390" s="248"/>
      <c r="D390" s="352"/>
      <c r="E390" s="245"/>
      <c r="F390" s="245"/>
      <c r="G390" s="245"/>
      <c r="H390" s="245"/>
      <c r="I390" s="245"/>
      <c r="J390" s="248"/>
      <c r="K390" s="353"/>
      <c r="L390" s="245"/>
      <c r="M390" s="245"/>
      <c r="N390" s="245"/>
      <c r="O390" s="248"/>
      <c r="P390" s="354"/>
      <c r="Q390" s="245"/>
      <c r="R390" s="245"/>
      <c r="S390" s="245"/>
      <c r="T390" s="245"/>
      <c r="U390" s="245"/>
      <c r="V390" s="245"/>
      <c r="W390" s="245"/>
      <c r="X390" s="248"/>
      <c r="Y390" s="355"/>
      <c r="Z390" s="245"/>
      <c r="AA390" s="246"/>
      <c r="AB390" s="356"/>
      <c r="AC390" s="245"/>
      <c r="AD390" s="248"/>
      <c r="AE390" s="357"/>
      <c r="AF390" s="245"/>
      <c r="AG390" s="245"/>
      <c r="AH390" s="245"/>
      <c r="AI390" s="245"/>
      <c r="AJ390" s="245"/>
      <c r="AK390" s="245"/>
      <c r="AL390" s="245"/>
      <c r="AM390" s="248"/>
    </row>
    <row r="391" spans="1:39" ht="39.75" customHeight="1">
      <c r="A391" s="116">
        <f t="shared" si="2"/>
        <v>379</v>
      </c>
      <c r="B391" s="358" t="s">
        <v>223</v>
      </c>
      <c r="C391" s="248"/>
      <c r="D391" s="352"/>
      <c r="E391" s="245"/>
      <c r="F391" s="245"/>
      <c r="G391" s="245"/>
      <c r="H391" s="245"/>
      <c r="I391" s="245"/>
      <c r="J391" s="248"/>
      <c r="K391" s="353"/>
      <c r="L391" s="245"/>
      <c r="M391" s="245"/>
      <c r="N391" s="245"/>
      <c r="O391" s="248"/>
      <c r="P391" s="354"/>
      <c r="Q391" s="245"/>
      <c r="R391" s="245"/>
      <c r="S391" s="245"/>
      <c r="T391" s="245"/>
      <c r="U391" s="245"/>
      <c r="V391" s="245"/>
      <c r="W391" s="245"/>
      <c r="X391" s="248"/>
      <c r="Y391" s="355"/>
      <c r="Z391" s="245"/>
      <c r="AA391" s="246"/>
      <c r="AB391" s="356"/>
      <c r="AC391" s="245"/>
      <c r="AD391" s="248"/>
      <c r="AE391" s="357"/>
      <c r="AF391" s="245"/>
      <c r="AG391" s="245"/>
      <c r="AH391" s="245"/>
      <c r="AI391" s="245"/>
      <c r="AJ391" s="245"/>
      <c r="AK391" s="245"/>
      <c r="AL391" s="245"/>
      <c r="AM391" s="248"/>
    </row>
    <row r="392" spans="1:39" ht="39.75" customHeight="1">
      <c r="A392" s="116">
        <f t="shared" si="2"/>
        <v>380</v>
      </c>
      <c r="B392" s="358" t="s">
        <v>223</v>
      </c>
      <c r="C392" s="248"/>
      <c r="D392" s="352"/>
      <c r="E392" s="245"/>
      <c r="F392" s="245"/>
      <c r="G392" s="245"/>
      <c r="H392" s="245"/>
      <c r="I392" s="245"/>
      <c r="J392" s="248"/>
      <c r="K392" s="353"/>
      <c r="L392" s="245"/>
      <c r="M392" s="245"/>
      <c r="N392" s="245"/>
      <c r="O392" s="248"/>
      <c r="P392" s="354"/>
      <c r="Q392" s="245"/>
      <c r="R392" s="245"/>
      <c r="S392" s="245"/>
      <c r="T392" s="245"/>
      <c r="U392" s="245"/>
      <c r="V392" s="245"/>
      <c r="W392" s="245"/>
      <c r="X392" s="248"/>
      <c r="Y392" s="355"/>
      <c r="Z392" s="245"/>
      <c r="AA392" s="246"/>
      <c r="AB392" s="356"/>
      <c r="AC392" s="245"/>
      <c r="AD392" s="248"/>
      <c r="AE392" s="357"/>
      <c r="AF392" s="245"/>
      <c r="AG392" s="245"/>
      <c r="AH392" s="245"/>
      <c r="AI392" s="245"/>
      <c r="AJ392" s="245"/>
      <c r="AK392" s="245"/>
      <c r="AL392" s="245"/>
      <c r="AM392" s="248"/>
    </row>
    <row r="393" spans="1:39" ht="39.75" customHeight="1">
      <c r="A393" s="116">
        <f t="shared" si="2"/>
        <v>381</v>
      </c>
      <c r="B393" s="358" t="s">
        <v>223</v>
      </c>
      <c r="C393" s="248"/>
      <c r="D393" s="352"/>
      <c r="E393" s="245"/>
      <c r="F393" s="245"/>
      <c r="G393" s="245"/>
      <c r="H393" s="245"/>
      <c r="I393" s="245"/>
      <c r="J393" s="248"/>
      <c r="K393" s="353"/>
      <c r="L393" s="245"/>
      <c r="M393" s="245"/>
      <c r="N393" s="245"/>
      <c r="O393" s="248"/>
      <c r="P393" s="354"/>
      <c r="Q393" s="245"/>
      <c r="R393" s="245"/>
      <c r="S393" s="245"/>
      <c r="T393" s="245"/>
      <c r="U393" s="245"/>
      <c r="V393" s="245"/>
      <c r="W393" s="245"/>
      <c r="X393" s="248"/>
      <c r="Y393" s="355"/>
      <c r="Z393" s="245"/>
      <c r="AA393" s="246"/>
      <c r="AB393" s="356"/>
      <c r="AC393" s="245"/>
      <c r="AD393" s="248"/>
      <c r="AE393" s="357"/>
      <c r="AF393" s="245"/>
      <c r="AG393" s="245"/>
      <c r="AH393" s="245"/>
      <c r="AI393" s="245"/>
      <c r="AJ393" s="245"/>
      <c r="AK393" s="245"/>
      <c r="AL393" s="245"/>
      <c r="AM393" s="248"/>
    </row>
    <row r="394" spans="1:39" ht="39.75" customHeight="1">
      <c r="A394" s="116">
        <f t="shared" si="2"/>
        <v>382</v>
      </c>
      <c r="B394" s="358" t="s">
        <v>223</v>
      </c>
      <c r="C394" s="248"/>
      <c r="D394" s="352"/>
      <c r="E394" s="245"/>
      <c r="F394" s="245"/>
      <c r="G394" s="245"/>
      <c r="H394" s="245"/>
      <c r="I394" s="245"/>
      <c r="J394" s="248"/>
      <c r="K394" s="353"/>
      <c r="L394" s="245"/>
      <c r="M394" s="245"/>
      <c r="N394" s="245"/>
      <c r="O394" s="248"/>
      <c r="P394" s="354"/>
      <c r="Q394" s="245"/>
      <c r="R394" s="245"/>
      <c r="S394" s="245"/>
      <c r="T394" s="245"/>
      <c r="U394" s="245"/>
      <c r="V394" s="245"/>
      <c r="W394" s="245"/>
      <c r="X394" s="248"/>
      <c r="Y394" s="355"/>
      <c r="Z394" s="245"/>
      <c r="AA394" s="246"/>
      <c r="AB394" s="356"/>
      <c r="AC394" s="245"/>
      <c r="AD394" s="248"/>
      <c r="AE394" s="357"/>
      <c r="AF394" s="245"/>
      <c r="AG394" s="245"/>
      <c r="AH394" s="245"/>
      <c r="AI394" s="245"/>
      <c r="AJ394" s="245"/>
      <c r="AK394" s="245"/>
      <c r="AL394" s="245"/>
      <c r="AM394" s="248"/>
    </row>
    <row r="395" spans="1:39" ht="39.75" customHeight="1">
      <c r="A395" s="116">
        <f t="shared" si="2"/>
        <v>383</v>
      </c>
      <c r="B395" s="358" t="s">
        <v>223</v>
      </c>
      <c r="C395" s="248"/>
      <c r="D395" s="352"/>
      <c r="E395" s="245"/>
      <c r="F395" s="245"/>
      <c r="G395" s="245"/>
      <c r="H395" s="245"/>
      <c r="I395" s="245"/>
      <c r="J395" s="248"/>
      <c r="K395" s="353"/>
      <c r="L395" s="245"/>
      <c r="M395" s="245"/>
      <c r="N395" s="245"/>
      <c r="O395" s="248"/>
      <c r="P395" s="354"/>
      <c r="Q395" s="245"/>
      <c r="R395" s="245"/>
      <c r="S395" s="245"/>
      <c r="T395" s="245"/>
      <c r="U395" s="245"/>
      <c r="V395" s="245"/>
      <c r="W395" s="245"/>
      <c r="X395" s="248"/>
      <c r="Y395" s="355"/>
      <c r="Z395" s="245"/>
      <c r="AA395" s="246"/>
      <c r="AB395" s="356"/>
      <c r="AC395" s="245"/>
      <c r="AD395" s="248"/>
      <c r="AE395" s="357"/>
      <c r="AF395" s="245"/>
      <c r="AG395" s="245"/>
      <c r="AH395" s="245"/>
      <c r="AI395" s="245"/>
      <c r="AJ395" s="245"/>
      <c r="AK395" s="245"/>
      <c r="AL395" s="245"/>
      <c r="AM395" s="248"/>
    </row>
    <row r="396" spans="1:39" ht="39.75" customHeight="1">
      <c r="A396" s="116">
        <f t="shared" si="2"/>
        <v>384</v>
      </c>
      <c r="B396" s="358" t="s">
        <v>223</v>
      </c>
      <c r="C396" s="248"/>
      <c r="D396" s="352"/>
      <c r="E396" s="245"/>
      <c r="F396" s="245"/>
      <c r="G396" s="245"/>
      <c r="H396" s="245"/>
      <c r="I396" s="245"/>
      <c r="J396" s="248"/>
      <c r="K396" s="353"/>
      <c r="L396" s="245"/>
      <c r="M396" s="245"/>
      <c r="N396" s="245"/>
      <c r="O396" s="248"/>
      <c r="P396" s="354"/>
      <c r="Q396" s="245"/>
      <c r="R396" s="245"/>
      <c r="S396" s="245"/>
      <c r="T396" s="245"/>
      <c r="U396" s="245"/>
      <c r="V396" s="245"/>
      <c r="W396" s="245"/>
      <c r="X396" s="248"/>
      <c r="Y396" s="355"/>
      <c r="Z396" s="245"/>
      <c r="AA396" s="246"/>
      <c r="AB396" s="356"/>
      <c r="AC396" s="245"/>
      <c r="AD396" s="248"/>
      <c r="AE396" s="357"/>
      <c r="AF396" s="245"/>
      <c r="AG396" s="245"/>
      <c r="AH396" s="245"/>
      <c r="AI396" s="245"/>
      <c r="AJ396" s="245"/>
      <c r="AK396" s="245"/>
      <c r="AL396" s="245"/>
      <c r="AM396" s="248"/>
    </row>
    <row r="397" spans="1:39" ht="39.75" customHeight="1">
      <c r="A397" s="116">
        <f t="shared" si="2"/>
        <v>385</v>
      </c>
      <c r="B397" s="358" t="s">
        <v>223</v>
      </c>
      <c r="C397" s="248"/>
      <c r="D397" s="352"/>
      <c r="E397" s="245"/>
      <c r="F397" s="245"/>
      <c r="G397" s="245"/>
      <c r="H397" s="245"/>
      <c r="I397" s="245"/>
      <c r="J397" s="248"/>
      <c r="K397" s="353"/>
      <c r="L397" s="245"/>
      <c r="M397" s="245"/>
      <c r="N397" s="245"/>
      <c r="O397" s="248"/>
      <c r="P397" s="354"/>
      <c r="Q397" s="245"/>
      <c r="R397" s="245"/>
      <c r="S397" s="245"/>
      <c r="T397" s="245"/>
      <c r="U397" s="245"/>
      <c r="V397" s="245"/>
      <c r="W397" s="245"/>
      <c r="X397" s="248"/>
      <c r="Y397" s="355"/>
      <c r="Z397" s="245"/>
      <c r="AA397" s="246"/>
      <c r="AB397" s="356"/>
      <c r="AC397" s="245"/>
      <c r="AD397" s="248"/>
      <c r="AE397" s="357"/>
      <c r="AF397" s="245"/>
      <c r="AG397" s="245"/>
      <c r="AH397" s="245"/>
      <c r="AI397" s="245"/>
      <c r="AJ397" s="245"/>
      <c r="AK397" s="245"/>
      <c r="AL397" s="245"/>
      <c r="AM397" s="248"/>
    </row>
    <row r="398" spans="1:39" ht="39.75" customHeight="1">
      <c r="A398" s="116">
        <f t="shared" si="2"/>
        <v>386</v>
      </c>
      <c r="B398" s="358" t="s">
        <v>223</v>
      </c>
      <c r="C398" s="248"/>
      <c r="D398" s="352"/>
      <c r="E398" s="245"/>
      <c r="F398" s="245"/>
      <c r="G398" s="245"/>
      <c r="H398" s="245"/>
      <c r="I398" s="245"/>
      <c r="J398" s="248"/>
      <c r="K398" s="353"/>
      <c r="L398" s="245"/>
      <c r="M398" s="245"/>
      <c r="N398" s="245"/>
      <c r="O398" s="248"/>
      <c r="P398" s="354"/>
      <c r="Q398" s="245"/>
      <c r="R398" s="245"/>
      <c r="S398" s="245"/>
      <c r="T398" s="245"/>
      <c r="U398" s="245"/>
      <c r="V398" s="245"/>
      <c r="W398" s="245"/>
      <c r="X398" s="248"/>
      <c r="Y398" s="355"/>
      <c r="Z398" s="245"/>
      <c r="AA398" s="246"/>
      <c r="AB398" s="356"/>
      <c r="AC398" s="245"/>
      <c r="AD398" s="248"/>
      <c r="AE398" s="357"/>
      <c r="AF398" s="245"/>
      <c r="AG398" s="245"/>
      <c r="AH398" s="245"/>
      <c r="AI398" s="245"/>
      <c r="AJ398" s="245"/>
      <c r="AK398" s="245"/>
      <c r="AL398" s="245"/>
      <c r="AM398" s="248"/>
    </row>
    <row r="399" spans="1:39" ht="39.75" customHeight="1">
      <c r="A399" s="116">
        <f t="shared" si="2"/>
        <v>387</v>
      </c>
      <c r="B399" s="358" t="s">
        <v>223</v>
      </c>
      <c r="C399" s="248"/>
      <c r="D399" s="352"/>
      <c r="E399" s="245"/>
      <c r="F399" s="245"/>
      <c r="G399" s="245"/>
      <c r="H399" s="245"/>
      <c r="I399" s="245"/>
      <c r="J399" s="248"/>
      <c r="K399" s="353"/>
      <c r="L399" s="245"/>
      <c r="M399" s="245"/>
      <c r="N399" s="245"/>
      <c r="O399" s="248"/>
      <c r="P399" s="354"/>
      <c r="Q399" s="245"/>
      <c r="R399" s="245"/>
      <c r="S399" s="245"/>
      <c r="T399" s="245"/>
      <c r="U399" s="245"/>
      <c r="V399" s="245"/>
      <c r="W399" s="245"/>
      <c r="X399" s="248"/>
      <c r="Y399" s="355"/>
      <c r="Z399" s="245"/>
      <c r="AA399" s="246"/>
      <c r="AB399" s="356"/>
      <c r="AC399" s="245"/>
      <c r="AD399" s="248"/>
      <c r="AE399" s="357"/>
      <c r="AF399" s="245"/>
      <c r="AG399" s="245"/>
      <c r="AH399" s="245"/>
      <c r="AI399" s="245"/>
      <c r="AJ399" s="245"/>
      <c r="AK399" s="245"/>
      <c r="AL399" s="245"/>
      <c r="AM399" s="248"/>
    </row>
    <row r="400" spans="1:39" ht="39.75" customHeight="1">
      <c r="A400" s="116">
        <f t="shared" si="2"/>
        <v>388</v>
      </c>
      <c r="B400" s="358" t="s">
        <v>223</v>
      </c>
      <c r="C400" s="248"/>
      <c r="D400" s="352"/>
      <c r="E400" s="245"/>
      <c r="F400" s="245"/>
      <c r="G400" s="245"/>
      <c r="H400" s="245"/>
      <c r="I400" s="245"/>
      <c r="J400" s="248"/>
      <c r="K400" s="353"/>
      <c r="L400" s="245"/>
      <c r="M400" s="245"/>
      <c r="N400" s="245"/>
      <c r="O400" s="248"/>
      <c r="P400" s="354"/>
      <c r="Q400" s="245"/>
      <c r="R400" s="245"/>
      <c r="S400" s="245"/>
      <c r="T400" s="245"/>
      <c r="U400" s="245"/>
      <c r="V400" s="245"/>
      <c r="W400" s="245"/>
      <c r="X400" s="248"/>
      <c r="Y400" s="355"/>
      <c r="Z400" s="245"/>
      <c r="AA400" s="246"/>
      <c r="AB400" s="356"/>
      <c r="AC400" s="245"/>
      <c r="AD400" s="248"/>
      <c r="AE400" s="357"/>
      <c r="AF400" s="245"/>
      <c r="AG400" s="245"/>
      <c r="AH400" s="245"/>
      <c r="AI400" s="245"/>
      <c r="AJ400" s="245"/>
      <c r="AK400" s="245"/>
      <c r="AL400" s="245"/>
      <c r="AM400" s="248"/>
    </row>
    <row r="401" spans="1:39" ht="39.75" customHeight="1">
      <c r="A401" s="116">
        <f t="shared" si="2"/>
        <v>389</v>
      </c>
      <c r="B401" s="358" t="s">
        <v>223</v>
      </c>
      <c r="C401" s="248"/>
      <c r="D401" s="352"/>
      <c r="E401" s="245"/>
      <c r="F401" s="245"/>
      <c r="G401" s="245"/>
      <c r="H401" s="245"/>
      <c r="I401" s="245"/>
      <c r="J401" s="248"/>
      <c r="K401" s="353"/>
      <c r="L401" s="245"/>
      <c r="M401" s="245"/>
      <c r="N401" s="245"/>
      <c r="O401" s="248"/>
      <c r="P401" s="354"/>
      <c r="Q401" s="245"/>
      <c r="R401" s="245"/>
      <c r="S401" s="245"/>
      <c r="T401" s="245"/>
      <c r="U401" s="245"/>
      <c r="V401" s="245"/>
      <c r="W401" s="245"/>
      <c r="X401" s="248"/>
      <c r="Y401" s="355"/>
      <c r="Z401" s="245"/>
      <c r="AA401" s="246"/>
      <c r="AB401" s="356"/>
      <c r="AC401" s="245"/>
      <c r="AD401" s="248"/>
      <c r="AE401" s="357"/>
      <c r="AF401" s="245"/>
      <c r="AG401" s="245"/>
      <c r="AH401" s="245"/>
      <c r="AI401" s="245"/>
      <c r="AJ401" s="245"/>
      <c r="AK401" s="245"/>
      <c r="AL401" s="245"/>
      <c r="AM401" s="248"/>
    </row>
    <row r="402" spans="1:39" ht="39.75" customHeight="1">
      <c r="A402" s="116">
        <f t="shared" si="2"/>
        <v>390</v>
      </c>
      <c r="B402" s="358" t="s">
        <v>223</v>
      </c>
      <c r="C402" s="248"/>
      <c r="D402" s="352"/>
      <c r="E402" s="245"/>
      <c r="F402" s="245"/>
      <c r="G402" s="245"/>
      <c r="H402" s="245"/>
      <c r="I402" s="245"/>
      <c r="J402" s="248"/>
      <c r="K402" s="353"/>
      <c r="L402" s="245"/>
      <c r="M402" s="245"/>
      <c r="N402" s="245"/>
      <c r="O402" s="248"/>
      <c r="P402" s="354"/>
      <c r="Q402" s="245"/>
      <c r="R402" s="245"/>
      <c r="S402" s="245"/>
      <c r="T402" s="245"/>
      <c r="U402" s="245"/>
      <c r="V402" s="245"/>
      <c r="W402" s="245"/>
      <c r="X402" s="248"/>
      <c r="Y402" s="355"/>
      <c r="Z402" s="245"/>
      <c r="AA402" s="246"/>
      <c r="AB402" s="356"/>
      <c r="AC402" s="245"/>
      <c r="AD402" s="248"/>
      <c r="AE402" s="357"/>
      <c r="AF402" s="245"/>
      <c r="AG402" s="245"/>
      <c r="AH402" s="245"/>
      <c r="AI402" s="245"/>
      <c r="AJ402" s="245"/>
      <c r="AK402" s="245"/>
      <c r="AL402" s="245"/>
      <c r="AM402" s="248"/>
    </row>
    <row r="403" spans="1:39" ht="39.75" customHeight="1">
      <c r="A403" s="116">
        <f t="shared" si="2"/>
        <v>391</v>
      </c>
      <c r="B403" s="358" t="s">
        <v>223</v>
      </c>
      <c r="C403" s="248"/>
      <c r="D403" s="352"/>
      <c r="E403" s="245"/>
      <c r="F403" s="245"/>
      <c r="G403" s="245"/>
      <c r="H403" s="245"/>
      <c r="I403" s="245"/>
      <c r="J403" s="248"/>
      <c r="K403" s="353"/>
      <c r="L403" s="245"/>
      <c r="M403" s="245"/>
      <c r="N403" s="245"/>
      <c r="O403" s="248"/>
      <c r="P403" s="354"/>
      <c r="Q403" s="245"/>
      <c r="R403" s="245"/>
      <c r="S403" s="245"/>
      <c r="T403" s="245"/>
      <c r="U403" s="245"/>
      <c r="V403" s="245"/>
      <c r="W403" s="245"/>
      <c r="X403" s="248"/>
      <c r="Y403" s="355"/>
      <c r="Z403" s="245"/>
      <c r="AA403" s="246"/>
      <c r="AB403" s="356"/>
      <c r="AC403" s="245"/>
      <c r="AD403" s="248"/>
      <c r="AE403" s="357"/>
      <c r="AF403" s="245"/>
      <c r="AG403" s="245"/>
      <c r="AH403" s="245"/>
      <c r="AI403" s="245"/>
      <c r="AJ403" s="245"/>
      <c r="AK403" s="245"/>
      <c r="AL403" s="245"/>
      <c r="AM403" s="248"/>
    </row>
    <row r="404" spans="1:39" ht="39.75" customHeight="1">
      <c r="A404" s="116">
        <f t="shared" si="2"/>
        <v>392</v>
      </c>
      <c r="B404" s="358" t="s">
        <v>223</v>
      </c>
      <c r="C404" s="248"/>
      <c r="D404" s="352"/>
      <c r="E404" s="245"/>
      <c r="F404" s="245"/>
      <c r="G404" s="245"/>
      <c r="H404" s="245"/>
      <c r="I404" s="245"/>
      <c r="J404" s="248"/>
      <c r="K404" s="353"/>
      <c r="L404" s="245"/>
      <c r="M404" s="245"/>
      <c r="N404" s="245"/>
      <c r="O404" s="248"/>
      <c r="P404" s="354"/>
      <c r="Q404" s="245"/>
      <c r="R404" s="245"/>
      <c r="S404" s="245"/>
      <c r="T404" s="245"/>
      <c r="U404" s="245"/>
      <c r="V404" s="245"/>
      <c r="W404" s="245"/>
      <c r="X404" s="248"/>
      <c r="Y404" s="355"/>
      <c r="Z404" s="245"/>
      <c r="AA404" s="246"/>
      <c r="AB404" s="356"/>
      <c r="AC404" s="245"/>
      <c r="AD404" s="248"/>
      <c r="AE404" s="357"/>
      <c r="AF404" s="245"/>
      <c r="AG404" s="245"/>
      <c r="AH404" s="245"/>
      <c r="AI404" s="245"/>
      <c r="AJ404" s="245"/>
      <c r="AK404" s="245"/>
      <c r="AL404" s="245"/>
      <c r="AM404" s="248"/>
    </row>
    <row r="405" spans="1:39" ht="39.75" customHeight="1">
      <c r="A405" s="116">
        <f t="shared" si="2"/>
        <v>393</v>
      </c>
      <c r="B405" s="358" t="s">
        <v>223</v>
      </c>
      <c r="C405" s="248"/>
      <c r="D405" s="352"/>
      <c r="E405" s="245"/>
      <c r="F405" s="245"/>
      <c r="G405" s="245"/>
      <c r="H405" s="245"/>
      <c r="I405" s="245"/>
      <c r="J405" s="248"/>
      <c r="K405" s="353"/>
      <c r="L405" s="245"/>
      <c r="M405" s="245"/>
      <c r="N405" s="245"/>
      <c r="O405" s="248"/>
      <c r="P405" s="354"/>
      <c r="Q405" s="245"/>
      <c r="R405" s="245"/>
      <c r="S405" s="245"/>
      <c r="T405" s="245"/>
      <c r="U405" s="245"/>
      <c r="V405" s="245"/>
      <c r="W405" s="245"/>
      <c r="X405" s="248"/>
      <c r="Y405" s="355"/>
      <c r="Z405" s="245"/>
      <c r="AA405" s="246"/>
      <c r="AB405" s="356"/>
      <c r="AC405" s="245"/>
      <c r="AD405" s="248"/>
      <c r="AE405" s="357"/>
      <c r="AF405" s="245"/>
      <c r="AG405" s="245"/>
      <c r="AH405" s="245"/>
      <c r="AI405" s="245"/>
      <c r="AJ405" s="245"/>
      <c r="AK405" s="245"/>
      <c r="AL405" s="245"/>
      <c r="AM405" s="248"/>
    </row>
    <row r="406" spans="1:39" ht="39.75" customHeight="1">
      <c r="A406" s="116">
        <f t="shared" si="2"/>
        <v>394</v>
      </c>
      <c r="B406" s="358" t="s">
        <v>223</v>
      </c>
      <c r="C406" s="248"/>
      <c r="D406" s="352"/>
      <c r="E406" s="245"/>
      <c r="F406" s="245"/>
      <c r="G406" s="245"/>
      <c r="H406" s="245"/>
      <c r="I406" s="245"/>
      <c r="J406" s="248"/>
      <c r="K406" s="353"/>
      <c r="L406" s="245"/>
      <c r="M406" s="245"/>
      <c r="N406" s="245"/>
      <c r="O406" s="248"/>
      <c r="P406" s="354"/>
      <c r="Q406" s="245"/>
      <c r="R406" s="245"/>
      <c r="S406" s="245"/>
      <c r="T406" s="245"/>
      <c r="U406" s="245"/>
      <c r="V406" s="245"/>
      <c r="W406" s="245"/>
      <c r="X406" s="248"/>
      <c r="Y406" s="355"/>
      <c r="Z406" s="245"/>
      <c r="AA406" s="246"/>
      <c r="AB406" s="356"/>
      <c r="AC406" s="245"/>
      <c r="AD406" s="248"/>
      <c r="AE406" s="357"/>
      <c r="AF406" s="245"/>
      <c r="AG406" s="245"/>
      <c r="AH406" s="245"/>
      <c r="AI406" s="245"/>
      <c r="AJ406" s="245"/>
      <c r="AK406" s="245"/>
      <c r="AL406" s="245"/>
      <c r="AM406" s="248"/>
    </row>
    <row r="407" spans="1:39" ht="39.75" customHeight="1">
      <c r="A407" s="116">
        <f t="shared" si="2"/>
        <v>395</v>
      </c>
      <c r="B407" s="358" t="s">
        <v>223</v>
      </c>
      <c r="C407" s="248"/>
      <c r="D407" s="352"/>
      <c r="E407" s="245"/>
      <c r="F407" s="245"/>
      <c r="G407" s="245"/>
      <c r="H407" s="245"/>
      <c r="I407" s="245"/>
      <c r="J407" s="248"/>
      <c r="K407" s="353"/>
      <c r="L407" s="245"/>
      <c r="M407" s="245"/>
      <c r="N407" s="245"/>
      <c r="O407" s="248"/>
      <c r="P407" s="354"/>
      <c r="Q407" s="245"/>
      <c r="R407" s="245"/>
      <c r="S407" s="245"/>
      <c r="T407" s="245"/>
      <c r="U407" s="245"/>
      <c r="V407" s="245"/>
      <c r="W407" s="245"/>
      <c r="X407" s="248"/>
      <c r="Y407" s="355"/>
      <c r="Z407" s="245"/>
      <c r="AA407" s="246"/>
      <c r="AB407" s="356"/>
      <c r="AC407" s="245"/>
      <c r="AD407" s="248"/>
      <c r="AE407" s="357"/>
      <c r="AF407" s="245"/>
      <c r="AG407" s="245"/>
      <c r="AH407" s="245"/>
      <c r="AI407" s="245"/>
      <c r="AJ407" s="245"/>
      <c r="AK407" s="245"/>
      <c r="AL407" s="245"/>
      <c r="AM407" s="248"/>
    </row>
    <row r="408" spans="1:39" ht="39.75" customHeight="1">
      <c r="A408" s="116">
        <f t="shared" si="2"/>
        <v>396</v>
      </c>
      <c r="B408" s="358" t="s">
        <v>223</v>
      </c>
      <c r="C408" s="248"/>
      <c r="D408" s="352"/>
      <c r="E408" s="245"/>
      <c r="F408" s="245"/>
      <c r="G408" s="245"/>
      <c r="H408" s="245"/>
      <c r="I408" s="245"/>
      <c r="J408" s="248"/>
      <c r="K408" s="353"/>
      <c r="L408" s="245"/>
      <c r="M408" s="245"/>
      <c r="N408" s="245"/>
      <c r="O408" s="248"/>
      <c r="P408" s="354"/>
      <c r="Q408" s="245"/>
      <c r="R408" s="245"/>
      <c r="S408" s="245"/>
      <c r="T408" s="245"/>
      <c r="U408" s="245"/>
      <c r="V408" s="245"/>
      <c r="W408" s="245"/>
      <c r="X408" s="248"/>
      <c r="Y408" s="355"/>
      <c r="Z408" s="245"/>
      <c r="AA408" s="246"/>
      <c r="AB408" s="356"/>
      <c r="AC408" s="245"/>
      <c r="AD408" s="248"/>
      <c r="AE408" s="357"/>
      <c r="AF408" s="245"/>
      <c r="AG408" s="245"/>
      <c r="AH408" s="245"/>
      <c r="AI408" s="245"/>
      <c r="AJ408" s="245"/>
      <c r="AK408" s="245"/>
      <c r="AL408" s="245"/>
      <c r="AM408" s="248"/>
    </row>
    <row r="409" spans="1:39" ht="39.75" customHeight="1">
      <c r="A409" s="116">
        <f t="shared" si="2"/>
        <v>397</v>
      </c>
      <c r="B409" s="358" t="s">
        <v>223</v>
      </c>
      <c r="C409" s="248"/>
      <c r="D409" s="352"/>
      <c r="E409" s="245"/>
      <c r="F409" s="245"/>
      <c r="G409" s="245"/>
      <c r="H409" s="245"/>
      <c r="I409" s="245"/>
      <c r="J409" s="248"/>
      <c r="K409" s="353"/>
      <c r="L409" s="245"/>
      <c r="M409" s="245"/>
      <c r="N409" s="245"/>
      <c r="O409" s="248"/>
      <c r="P409" s="354"/>
      <c r="Q409" s="245"/>
      <c r="R409" s="245"/>
      <c r="S409" s="245"/>
      <c r="T409" s="245"/>
      <c r="U409" s="245"/>
      <c r="V409" s="245"/>
      <c r="W409" s="245"/>
      <c r="X409" s="248"/>
      <c r="Y409" s="355"/>
      <c r="Z409" s="245"/>
      <c r="AA409" s="246"/>
      <c r="AB409" s="356"/>
      <c r="AC409" s="245"/>
      <c r="AD409" s="248"/>
      <c r="AE409" s="357"/>
      <c r="AF409" s="245"/>
      <c r="AG409" s="245"/>
      <c r="AH409" s="245"/>
      <c r="AI409" s="245"/>
      <c r="AJ409" s="245"/>
      <c r="AK409" s="245"/>
      <c r="AL409" s="245"/>
      <c r="AM409" s="248"/>
    </row>
    <row r="410" spans="1:39" ht="39.75" customHeight="1">
      <c r="A410" s="116">
        <f t="shared" si="2"/>
        <v>398</v>
      </c>
      <c r="B410" s="358" t="s">
        <v>223</v>
      </c>
      <c r="C410" s="248"/>
      <c r="D410" s="352"/>
      <c r="E410" s="245"/>
      <c r="F410" s="245"/>
      <c r="G410" s="245"/>
      <c r="H410" s="245"/>
      <c r="I410" s="245"/>
      <c r="J410" s="248"/>
      <c r="K410" s="353"/>
      <c r="L410" s="245"/>
      <c r="M410" s="245"/>
      <c r="N410" s="245"/>
      <c r="O410" s="248"/>
      <c r="P410" s="354"/>
      <c r="Q410" s="245"/>
      <c r="R410" s="245"/>
      <c r="S410" s="245"/>
      <c r="T410" s="245"/>
      <c r="U410" s="245"/>
      <c r="V410" s="245"/>
      <c r="W410" s="245"/>
      <c r="X410" s="248"/>
      <c r="Y410" s="355"/>
      <c r="Z410" s="245"/>
      <c r="AA410" s="246"/>
      <c r="AB410" s="356"/>
      <c r="AC410" s="245"/>
      <c r="AD410" s="248"/>
      <c r="AE410" s="357"/>
      <c r="AF410" s="245"/>
      <c r="AG410" s="245"/>
      <c r="AH410" s="245"/>
      <c r="AI410" s="245"/>
      <c r="AJ410" s="245"/>
      <c r="AK410" s="245"/>
      <c r="AL410" s="245"/>
      <c r="AM410" s="248"/>
    </row>
    <row r="411" spans="1:39" ht="39.75" customHeight="1">
      <c r="A411" s="116">
        <f t="shared" si="2"/>
        <v>399</v>
      </c>
      <c r="B411" s="358" t="s">
        <v>223</v>
      </c>
      <c r="C411" s="248"/>
      <c r="D411" s="352"/>
      <c r="E411" s="245"/>
      <c r="F411" s="245"/>
      <c r="G411" s="245"/>
      <c r="H411" s="245"/>
      <c r="I411" s="245"/>
      <c r="J411" s="248"/>
      <c r="K411" s="353"/>
      <c r="L411" s="245"/>
      <c r="M411" s="245"/>
      <c r="N411" s="245"/>
      <c r="O411" s="248"/>
      <c r="P411" s="354"/>
      <c r="Q411" s="245"/>
      <c r="R411" s="245"/>
      <c r="S411" s="245"/>
      <c r="T411" s="245"/>
      <c r="U411" s="245"/>
      <c r="V411" s="245"/>
      <c r="W411" s="245"/>
      <c r="X411" s="248"/>
      <c r="Y411" s="355"/>
      <c r="Z411" s="245"/>
      <c r="AA411" s="246"/>
      <c r="AB411" s="356"/>
      <c r="AC411" s="245"/>
      <c r="AD411" s="248"/>
      <c r="AE411" s="357"/>
      <c r="AF411" s="245"/>
      <c r="AG411" s="245"/>
      <c r="AH411" s="245"/>
      <c r="AI411" s="245"/>
      <c r="AJ411" s="245"/>
      <c r="AK411" s="245"/>
      <c r="AL411" s="245"/>
      <c r="AM411" s="248"/>
    </row>
    <row r="412" spans="1:39" ht="39.75" customHeight="1">
      <c r="A412" s="116">
        <f t="shared" si="2"/>
        <v>400</v>
      </c>
      <c r="B412" s="358" t="s">
        <v>223</v>
      </c>
      <c r="C412" s="248"/>
      <c r="D412" s="352"/>
      <c r="E412" s="245"/>
      <c r="F412" s="245"/>
      <c r="G412" s="245"/>
      <c r="H412" s="245"/>
      <c r="I412" s="245"/>
      <c r="J412" s="248"/>
      <c r="K412" s="353"/>
      <c r="L412" s="245"/>
      <c r="M412" s="245"/>
      <c r="N412" s="245"/>
      <c r="O412" s="248"/>
      <c r="P412" s="354"/>
      <c r="Q412" s="245"/>
      <c r="R412" s="245"/>
      <c r="S412" s="245"/>
      <c r="T412" s="245"/>
      <c r="U412" s="245"/>
      <c r="V412" s="245"/>
      <c r="W412" s="245"/>
      <c r="X412" s="248"/>
      <c r="Y412" s="355"/>
      <c r="Z412" s="245"/>
      <c r="AA412" s="246"/>
      <c r="AB412" s="356"/>
      <c r="AC412" s="245"/>
      <c r="AD412" s="248"/>
      <c r="AE412" s="357"/>
      <c r="AF412" s="245"/>
      <c r="AG412" s="245"/>
      <c r="AH412" s="245"/>
      <c r="AI412" s="245"/>
      <c r="AJ412" s="245"/>
      <c r="AK412" s="245"/>
      <c r="AL412" s="245"/>
      <c r="AM412" s="248"/>
    </row>
    <row r="413" spans="1:39" ht="39.75" customHeight="1">
      <c r="A413" s="116">
        <f t="shared" si="2"/>
        <v>401</v>
      </c>
      <c r="B413" s="358" t="s">
        <v>223</v>
      </c>
      <c r="C413" s="248"/>
      <c r="D413" s="352"/>
      <c r="E413" s="245"/>
      <c r="F413" s="245"/>
      <c r="G413" s="245"/>
      <c r="H413" s="245"/>
      <c r="I413" s="245"/>
      <c r="J413" s="248"/>
      <c r="K413" s="353"/>
      <c r="L413" s="245"/>
      <c r="M413" s="245"/>
      <c r="N413" s="245"/>
      <c r="O413" s="248"/>
      <c r="P413" s="354"/>
      <c r="Q413" s="245"/>
      <c r="R413" s="245"/>
      <c r="S413" s="245"/>
      <c r="T413" s="245"/>
      <c r="U413" s="245"/>
      <c r="V413" s="245"/>
      <c r="W413" s="245"/>
      <c r="X413" s="248"/>
      <c r="Y413" s="355"/>
      <c r="Z413" s="245"/>
      <c r="AA413" s="246"/>
      <c r="AB413" s="356"/>
      <c r="AC413" s="245"/>
      <c r="AD413" s="248"/>
      <c r="AE413" s="357"/>
      <c r="AF413" s="245"/>
      <c r="AG413" s="245"/>
      <c r="AH413" s="245"/>
      <c r="AI413" s="245"/>
      <c r="AJ413" s="245"/>
      <c r="AK413" s="245"/>
      <c r="AL413" s="245"/>
      <c r="AM413" s="248"/>
    </row>
    <row r="414" spans="1:39" ht="39.75" customHeight="1">
      <c r="A414" s="116">
        <f t="shared" si="2"/>
        <v>402</v>
      </c>
      <c r="B414" s="358" t="s">
        <v>223</v>
      </c>
      <c r="C414" s="248"/>
      <c r="D414" s="352"/>
      <c r="E414" s="245"/>
      <c r="F414" s="245"/>
      <c r="G414" s="245"/>
      <c r="H414" s="245"/>
      <c r="I414" s="245"/>
      <c r="J414" s="248"/>
      <c r="K414" s="353"/>
      <c r="L414" s="245"/>
      <c r="M414" s="245"/>
      <c r="N414" s="245"/>
      <c r="O414" s="248"/>
      <c r="P414" s="354"/>
      <c r="Q414" s="245"/>
      <c r="R414" s="245"/>
      <c r="S414" s="245"/>
      <c r="T414" s="245"/>
      <c r="U414" s="245"/>
      <c r="V414" s="245"/>
      <c r="W414" s="245"/>
      <c r="X414" s="248"/>
      <c r="Y414" s="355"/>
      <c r="Z414" s="245"/>
      <c r="AA414" s="246"/>
      <c r="AB414" s="356"/>
      <c r="AC414" s="245"/>
      <c r="AD414" s="248"/>
      <c r="AE414" s="357"/>
      <c r="AF414" s="245"/>
      <c r="AG414" s="245"/>
      <c r="AH414" s="245"/>
      <c r="AI414" s="245"/>
      <c r="AJ414" s="245"/>
      <c r="AK414" s="245"/>
      <c r="AL414" s="245"/>
      <c r="AM414" s="248"/>
    </row>
    <row r="415" spans="1:39" ht="39.75" customHeight="1">
      <c r="A415" s="116">
        <f t="shared" si="2"/>
        <v>403</v>
      </c>
      <c r="B415" s="358" t="s">
        <v>223</v>
      </c>
      <c r="C415" s="248"/>
      <c r="D415" s="352"/>
      <c r="E415" s="245"/>
      <c r="F415" s="245"/>
      <c r="G415" s="245"/>
      <c r="H415" s="245"/>
      <c r="I415" s="245"/>
      <c r="J415" s="248"/>
      <c r="K415" s="353"/>
      <c r="L415" s="245"/>
      <c r="M415" s="245"/>
      <c r="N415" s="245"/>
      <c r="O415" s="248"/>
      <c r="P415" s="354"/>
      <c r="Q415" s="245"/>
      <c r="R415" s="245"/>
      <c r="S415" s="245"/>
      <c r="T415" s="245"/>
      <c r="U415" s="245"/>
      <c r="V415" s="245"/>
      <c r="W415" s="245"/>
      <c r="X415" s="248"/>
      <c r="Y415" s="355"/>
      <c r="Z415" s="245"/>
      <c r="AA415" s="246"/>
      <c r="AB415" s="356"/>
      <c r="AC415" s="245"/>
      <c r="AD415" s="248"/>
      <c r="AE415" s="357"/>
      <c r="AF415" s="245"/>
      <c r="AG415" s="245"/>
      <c r="AH415" s="245"/>
      <c r="AI415" s="245"/>
      <c r="AJ415" s="245"/>
      <c r="AK415" s="245"/>
      <c r="AL415" s="245"/>
      <c r="AM415" s="248"/>
    </row>
    <row r="416" spans="1:39" ht="39.75" customHeight="1">
      <c r="A416" s="116">
        <f t="shared" si="2"/>
        <v>404</v>
      </c>
      <c r="B416" s="358" t="s">
        <v>223</v>
      </c>
      <c r="C416" s="248"/>
      <c r="D416" s="352"/>
      <c r="E416" s="245"/>
      <c r="F416" s="245"/>
      <c r="G416" s="245"/>
      <c r="H416" s="245"/>
      <c r="I416" s="245"/>
      <c r="J416" s="248"/>
      <c r="K416" s="353"/>
      <c r="L416" s="245"/>
      <c r="M416" s="245"/>
      <c r="N416" s="245"/>
      <c r="O416" s="248"/>
      <c r="P416" s="354"/>
      <c r="Q416" s="245"/>
      <c r="R416" s="245"/>
      <c r="S416" s="245"/>
      <c r="T416" s="245"/>
      <c r="U416" s="245"/>
      <c r="V416" s="245"/>
      <c r="W416" s="245"/>
      <c r="X416" s="248"/>
      <c r="Y416" s="355"/>
      <c r="Z416" s="245"/>
      <c r="AA416" s="246"/>
      <c r="AB416" s="356"/>
      <c r="AC416" s="245"/>
      <c r="AD416" s="248"/>
      <c r="AE416" s="357"/>
      <c r="AF416" s="245"/>
      <c r="AG416" s="245"/>
      <c r="AH416" s="245"/>
      <c r="AI416" s="245"/>
      <c r="AJ416" s="245"/>
      <c r="AK416" s="245"/>
      <c r="AL416" s="245"/>
      <c r="AM416" s="248"/>
    </row>
    <row r="417" spans="1:39" ht="39.75" customHeight="1">
      <c r="A417" s="116">
        <f t="shared" si="2"/>
        <v>405</v>
      </c>
      <c r="B417" s="358" t="s">
        <v>223</v>
      </c>
      <c r="C417" s="248"/>
      <c r="D417" s="352"/>
      <c r="E417" s="245"/>
      <c r="F417" s="245"/>
      <c r="G417" s="245"/>
      <c r="H417" s="245"/>
      <c r="I417" s="245"/>
      <c r="J417" s="248"/>
      <c r="K417" s="353"/>
      <c r="L417" s="245"/>
      <c r="M417" s="245"/>
      <c r="N417" s="245"/>
      <c r="O417" s="248"/>
      <c r="P417" s="354"/>
      <c r="Q417" s="245"/>
      <c r="R417" s="245"/>
      <c r="S417" s="245"/>
      <c r="T417" s="245"/>
      <c r="U417" s="245"/>
      <c r="V417" s="245"/>
      <c r="W417" s="245"/>
      <c r="X417" s="248"/>
      <c r="Y417" s="355"/>
      <c r="Z417" s="245"/>
      <c r="AA417" s="246"/>
      <c r="AB417" s="356"/>
      <c r="AC417" s="245"/>
      <c r="AD417" s="248"/>
      <c r="AE417" s="357"/>
      <c r="AF417" s="245"/>
      <c r="AG417" s="245"/>
      <c r="AH417" s="245"/>
      <c r="AI417" s="245"/>
      <c r="AJ417" s="245"/>
      <c r="AK417" s="245"/>
      <c r="AL417" s="245"/>
      <c r="AM417" s="248"/>
    </row>
    <row r="418" spans="1:39" ht="39.75" customHeight="1">
      <c r="A418" s="116">
        <f t="shared" si="2"/>
        <v>406</v>
      </c>
      <c r="B418" s="358" t="s">
        <v>223</v>
      </c>
      <c r="C418" s="248"/>
      <c r="D418" s="352"/>
      <c r="E418" s="245"/>
      <c r="F418" s="245"/>
      <c r="G418" s="245"/>
      <c r="H418" s="245"/>
      <c r="I418" s="245"/>
      <c r="J418" s="248"/>
      <c r="K418" s="353"/>
      <c r="L418" s="245"/>
      <c r="M418" s="245"/>
      <c r="N418" s="245"/>
      <c r="O418" s="248"/>
      <c r="P418" s="354"/>
      <c r="Q418" s="245"/>
      <c r="R418" s="245"/>
      <c r="S418" s="245"/>
      <c r="T418" s="245"/>
      <c r="U418" s="245"/>
      <c r="V418" s="245"/>
      <c r="W418" s="245"/>
      <c r="X418" s="248"/>
      <c r="Y418" s="355"/>
      <c r="Z418" s="245"/>
      <c r="AA418" s="246"/>
      <c r="AB418" s="356"/>
      <c r="AC418" s="245"/>
      <c r="AD418" s="248"/>
      <c r="AE418" s="357"/>
      <c r="AF418" s="245"/>
      <c r="AG418" s="245"/>
      <c r="AH418" s="245"/>
      <c r="AI418" s="245"/>
      <c r="AJ418" s="245"/>
      <c r="AK418" s="245"/>
      <c r="AL418" s="245"/>
      <c r="AM418" s="248"/>
    </row>
    <row r="419" spans="1:39" ht="39.75" customHeight="1">
      <c r="A419" s="116">
        <f t="shared" si="2"/>
        <v>407</v>
      </c>
      <c r="B419" s="358" t="s">
        <v>223</v>
      </c>
      <c r="C419" s="248"/>
      <c r="D419" s="352"/>
      <c r="E419" s="245"/>
      <c r="F419" s="245"/>
      <c r="G419" s="245"/>
      <c r="H419" s="245"/>
      <c r="I419" s="245"/>
      <c r="J419" s="248"/>
      <c r="K419" s="353"/>
      <c r="L419" s="245"/>
      <c r="M419" s="245"/>
      <c r="N419" s="245"/>
      <c r="O419" s="248"/>
      <c r="P419" s="354"/>
      <c r="Q419" s="245"/>
      <c r="R419" s="245"/>
      <c r="S419" s="245"/>
      <c r="T419" s="245"/>
      <c r="U419" s="245"/>
      <c r="V419" s="245"/>
      <c r="W419" s="245"/>
      <c r="X419" s="248"/>
      <c r="Y419" s="355"/>
      <c r="Z419" s="245"/>
      <c r="AA419" s="246"/>
      <c r="AB419" s="356"/>
      <c r="AC419" s="245"/>
      <c r="AD419" s="248"/>
      <c r="AE419" s="357"/>
      <c r="AF419" s="245"/>
      <c r="AG419" s="245"/>
      <c r="AH419" s="245"/>
      <c r="AI419" s="245"/>
      <c r="AJ419" s="245"/>
      <c r="AK419" s="245"/>
      <c r="AL419" s="245"/>
      <c r="AM419" s="248"/>
    </row>
    <row r="420" spans="1:39" ht="39.75" customHeight="1">
      <c r="A420" s="116">
        <f t="shared" si="2"/>
        <v>408</v>
      </c>
      <c r="B420" s="358" t="s">
        <v>223</v>
      </c>
      <c r="C420" s="248"/>
      <c r="D420" s="352"/>
      <c r="E420" s="245"/>
      <c r="F420" s="245"/>
      <c r="G420" s="245"/>
      <c r="H420" s="245"/>
      <c r="I420" s="245"/>
      <c r="J420" s="248"/>
      <c r="K420" s="353"/>
      <c r="L420" s="245"/>
      <c r="M420" s="245"/>
      <c r="N420" s="245"/>
      <c r="O420" s="248"/>
      <c r="P420" s="354"/>
      <c r="Q420" s="245"/>
      <c r="R420" s="245"/>
      <c r="S420" s="245"/>
      <c r="T420" s="245"/>
      <c r="U420" s="245"/>
      <c r="V420" s="245"/>
      <c r="W420" s="245"/>
      <c r="X420" s="248"/>
      <c r="Y420" s="355"/>
      <c r="Z420" s="245"/>
      <c r="AA420" s="246"/>
      <c r="AB420" s="356"/>
      <c r="AC420" s="245"/>
      <c r="AD420" s="248"/>
      <c r="AE420" s="357"/>
      <c r="AF420" s="245"/>
      <c r="AG420" s="245"/>
      <c r="AH420" s="245"/>
      <c r="AI420" s="245"/>
      <c r="AJ420" s="245"/>
      <c r="AK420" s="245"/>
      <c r="AL420" s="245"/>
      <c r="AM420" s="248"/>
    </row>
    <row r="421" spans="1:39" ht="39.75" customHeight="1">
      <c r="A421" s="116">
        <f t="shared" si="2"/>
        <v>409</v>
      </c>
      <c r="B421" s="358" t="s">
        <v>223</v>
      </c>
      <c r="C421" s="248"/>
      <c r="D421" s="352"/>
      <c r="E421" s="245"/>
      <c r="F421" s="245"/>
      <c r="G421" s="245"/>
      <c r="H421" s="245"/>
      <c r="I421" s="245"/>
      <c r="J421" s="248"/>
      <c r="K421" s="353"/>
      <c r="L421" s="245"/>
      <c r="M421" s="245"/>
      <c r="N421" s="245"/>
      <c r="O421" s="248"/>
      <c r="P421" s="354"/>
      <c r="Q421" s="245"/>
      <c r="R421" s="245"/>
      <c r="S421" s="245"/>
      <c r="T421" s="245"/>
      <c r="U421" s="245"/>
      <c r="V421" s="245"/>
      <c r="W421" s="245"/>
      <c r="X421" s="248"/>
      <c r="Y421" s="355"/>
      <c r="Z421" s="245"/>
      <c r="AA421" s="246"/>
      <c r="AB421" s="356"/>
      <c r="AC421" s="245"/>
      <c r="AD421" s="248"/>
      <c r="AE421" s="357"/>
      <c r="AF421" s="245"/>
      <c r="AG421" s="245"/>
      <c r="AH421" s="245"/>
      <c r="AI421" s="245"/>
      <c r="AJ421" s="245"/>
      <c r="AK421" s="245"/>
      <c r="AL421" s="245"/>
      <c r="AM421" s="248"/>
    </row>
    <row r="422" spans="1:39" ht="39.75" customHeight="1">
      <c r="A422" s="116">
        <f t="shared" si="2"/>
        <v>410</v>
      </c>
      <c r="B422" s="358" t="s">
        <v>223</v>
      </c>
      <c r="C422" s="248"/>
      <c r="D422" s="352"/>
      <c r="E422" s="245"/>
      <c r="F422" s="245"/>
      <c r="G422" s="245"/>
      <c r="H422" s="245"/>
      <c r="I422" s="245"/>
      <c r="J422" s="248"/>
      <c r="K422" s="353"/>
      <c r="L422" s="245"/>
      <c r="M422" s="245"/>
      <c r="N422" s="245"/>
      <c r="O422" s="248"/>
      <c r="P422" s="354"/>
      <c r="Q422" s="245"/>
      <c r="R422" s="245"/>
      <c r="S422" s="245"/>
      <c r="T422" s="245"/>
      <c r="U422" s="245"/>
      <c r="V422" s="245"/>
      <c r="W422" s="245"/>
      <c r="X422" s="248"/>
      <c r="Y422" s="355"/>
      <c r="Z422" s="245"/>
      <c r="AA422" s="246"/>
      <c r="AB422" s="356"/>
      <c r="AC422" s="245"/>
      <c r="AD422" s="248"/>
      <c r="AE422" s="357"/>
      <c r="AF422" s="245"/>
      <c r="AG422" s="245"/>
      <c r="AH422" s="245"/>
      <c r="AI422" s="245"/>
      <c r="AJ422" s="245"/>
      <c r="AK422" s="245"/>
      <c r="AL422" s="245"/>
      <c r="AM422" s="248"/>
    </row>
    <row r="423" spans="1:39" ht="39.75" customHeight="1">
      <c r="A423" s="116">
        <f t="shared" si="2"/>
        <v>411</v>
      </c>
      <c r="B423" s="358" t="s">
        <v>223</v>
      </c>
      <c r="C423" s="248"/>
      <c r="D423" s="352"/>
      <c r="E423" s="245"/>
      <c r="F423" s="245"/>
      <c r="G423" s="245"/>
      <c r="H423" s="245"/>
      <c r="I423" s="245"/>
      <c r="J423" s="248"/>
      <c r="K423" s="353"/>
      <c r="L423" s="245"/>
      <c r="M423" s="245"/>
      <c r="N423" s="245"/>
      <c r="O423" s="248"/>
      <c r="P423" s="354"/>
      <c r="Q423" s="245"/>
      <c r="R423" s="245"/>
      <c r="S423" s="245"/>
      <c r="T423" s="245"/>
      <c r="U423" s="245"/>
      <c r="V423" s="245"/>
      <c r="W423" s="245"/>
      <c r="X423" s="248"/>
      <c r="Y423" s="355"/>
      <c r="Z423" s="245"/>
      <c r="AA423" s="246"/>
      <c r="AB423" s="356"/>
      <c r="AC423" s="245"/>
      <c r="AD423" s="248"/>
      <c r="AE423" s="357"/>
      <c r="AF423" s="245"/>
      <c r="AG423" s="245"/>
      <c r="AH423" s="245"/>
      <c r="AI423" s="245"/>
      <c r="AJ423" s="245"/>
      <c r="AK423" s="245"/>
      <c r="AL423" s="245"/>
      <c r="AM423" s="248"/>
    </row>
    <row r="424" spans="1:39" ht="39.75" customHeight="1">
      <c r="A424" s="116">
        <f t="shared" si="2"/>
        <v>412</v>
      </c>
      <c r="B424" s="358" t="s">
        <v>223</v>
      </c>
      <c r="C424" s="248"/>
      <c r="D424" s="352"/>
      <c r="E424" s="245"/>
      <c r="F424" s="245"/>
      <c r="G424" s="245"/>
      <c r="H424" s="245"/>
      <c r="I424" s="245"/>
      <c r="J424" s="248"/>
      <c r="K424" s="353"/>
      <c r="L424" s="245"/>
      <c r="M424" s="245"/>
      <c r="N424" s="245"/>
      <c r="O424" s="248"/>
      <c r="P424" s="354"/>
      <c r="Q424" s="245"/>
      <c r="R424" s="245"/>
      <c r="S424" s="245"/>
      <c r="T424" s="245"/>
      <c r="U424" s="245"/>
      <c r="V424" s="245"/>
      <c r="W424" s="245"/>
      <c r="X424" s="248"/>
      <c r="Y424" s="355"/>
      <c r="Z424" s="245"/>
      <c r="AA424" s="246"/>
      <c r="AB424" s="356"/>
      <c r="AC424" s="245"/>
      <c r="AD424" s="248"/>
      <c r="AE424" s="357"/>
      <c r="AF424" s="245"/>
      <c r="AG424" s="245"/>
      <c r="AH424" s="245"/>
      <c r="AI424" s="245"/>
      <c r="AJ424" s="245"/>
      <c r="AK424" s="245"/>
      <c r="AL424" s="245"/>
      <c r="AM424" s="248"/>
    </row>
    <row r="425" spans="1:39" ht="39.75" customHeight="1">
      <c r="A425" s="116">
        <f t="shared" si="2"/>
        <v>413</v>
      </c>
      <c r="B425" s="358" t="s">
        <v>223</v>
      </c>
      <c r="C425" s="248"/>
      <c r="D425" s="352"/>
      <c r="E425" s="245"/>
      <c r="F425" s="245"/>
      <c r="G425" s="245"/>
      <c r="H425" s="245"/>
      <c r="I425" s="245"/>
      <c r="J425" s="248"/>
      <c r="K425" s="353"/>
      <c r="L425" s="245"/>
      <c r="M425" s="245"/>
      <c r="N425" s="245"/>
      <c r="O425" s="248"/>
      <c r="P425" s="354"/>
      <c r="Q425" s="245"/>
      <c r="R425" s="245"/>
      <c r="S425" s="245"/>
      <c r="T425" s="245"/>
      <c r="U425" s="245"/>
      <c r="V425" s="245"/>
      <c r="W425" s="245"/>
      <c r="X425" s="248"/>
      <c r="Y425" s="355"/>
      <c r="Z425" s="245"/>
      <c r="AA425" s="246"/>
      <c r="AB425" s="356"/>
      <c r="AC425" s="245"/>
      <c r="AD425" s="248"/>
      <c r="AE425" s="357"/>
      <c r="AF425" s="245"/>
      <c r="AG425" s="245"/>
      <c r="AH425" s="245"/>
      <c r="AI425" s="245"/>
      <c r="AJ425" s="245"/>
      <c r="AK425" s="245"/>
      <c r="AL425" s="245"/>
      <c r="AM425" s="248"/>
    </row>
    <row r="426" spans="1:39" ht="39.75" customHeight="1">
      <c r="A426" s="116">
        <f t="shared" si="2"/>
        <v>414</v>
      </c>
      <c r="B426" s="358" t="s">
        <v>223</v>
      </c>
      <c r="C426" s="248"/>
      <c r="D426" s="352"/>
      <c r="E426" s="245"/>
      <c r="F426" s="245"/>
      <c r="G426" s="245"/>
      <c r="H426" s="245"/>
      <c r="I426" s="245"/>
      <c r="J426" s="248"/>
      <c r="K426" s="353"/>
      <c r="L426" s="245"/>
      <c r="M426" s="245"/>
      <c r="N426" s="245"/>
      <c r="O426" s="248"/>
      <c r="P426" s="354"/>
      <c r="Q426" s="245"/>
      <c r="R426" s="245"/>
      <c r="S426" s="245"/>
      <c r="T426" s="245"/>
      <c r="U426" s="245"/>
      <c r="V426" s="245"/>
      <c r="W426" s="245"/>
      <c r="X426" s="248"/>
      <c r="Y426" s="355"/>
      <c r="Z426" s="245"/>
      <c r="AA426" s="246"/>
      <c r="AB426" s="356"/>
      <c r="AC426" s="245"/>
      <c r="AD426" s="248"/>
      <c r="AE426" s="357"/>
      <c r="AF426" s="245"/>
      <c r="AG426" s="245"/>
      <c r="AH426" s="245"/>
      <c r="AI426" s="245"/>
      <c r="AJ426" s="245"/>
      <c r="AK426" s="245"/>
      <c r="AL426" s="245"/>
      <c r="AM426" s="248"/>
    </row>
    <row r="427" spans="1:39" ht="39.75" customHeight="1">
      <c r="A427" s="116">
        <f t="shared" si="2"/>
        <v>415</v>
      </c>
      <c r="B427" s="358" t="s">
        <v>223</v>
      </c>
      <c r="C427" s="248"/>
      <c r="D427" s="352"/>
      <c r="E427" s="245"/>
      <c r="F427" s="245"/>
      <c r="G427" s="245"/>
      <c r="H427" s="245"/>
      <c r="I427" s="245"/>
      <c r="J427" s="248"/>
      <c r="K427" s="353"/>
      <c r="L427" s="245"/>
      <c r="M427" s="245"/>
      <c r="N427" s="245"/>
      <c r="O427" s="248"/>
      <c r="P427" s="354"/>
      <c r="Q427" s="245"/>
      <c r="R427" s="245"/>
      <c r="S427" s="245"/>
      <c r="T427" s="245"/>
      <c r="U427" s="245"/>
      <c r="V427" s="245"/>
      <c r="W427" s="245"/>
      <c r="X427" s="248"/>
      <c r="Y427" s="355"/>
      <c r="Z427" s="245"/>
      <c r="AA427" s="246"/>
      <c r="AB427" s="356"/>
      <c r="AC427" s="245"/>
      <c r="AD427" s="248"/>
      <c r="AE427" s="357"/>
      <c r="AF427" s="245"/>
      <c r="AG427" s="245"/>
      <c r="AH427" s="245"/>
      <c r="AI427" s="245"/>
      <c r="AJ427" s="245"/>
      <c r="AK427" s="245"/>
      <c r="AL427" s="245"/>
      <c r="AM427" s="248"/>
    </row>
    <row r="428" spans="1:39" ht="39.75" customHeight="1">
      <c r="A428" s="116">
        <f t="shared" si="2"/>
        <v>416</v>
      </c>
      <c r="B428" s="358" t="s">
        <v>223</v>
      </c>
      <c r="C428" s="248"/>
      <c r="D428" s="352"/>
      <c r="E428" s="245"/>
      <c r="F428" s="245"/>
      <c r="G428" s="245"/>
      <c r="H428" s="245"/>
      <c r="I428" s="245"/>
      <c r="J428" s="248"/>
      <c r="K428" s="353"/>
      <c r="L428" s="245"/>
      <c r="M428" s="245"/>
      <c r="N428" s="245"/>
      <c r="O428" s="248"/>
      <c r="P428" s="354"/>
      <c r="Q428" s="245"/>
      <c r="R428" s="245"/>
      <c r="S428" s="245"/>
      <c r="T428" s="245"/>
      <c r="U428" s="245"/>
      <c r="V428" s="245"/>
      <c r="W428" s="245"/>
      <c r="X428" s="248"/>
      <c r="Y428" s="355"/>
      <c r="Z428" s="245"/>
      <c r="AA428" s="246"/>
      <c r="AB428" s="356"/>
      <c r="AC428" s="245"/>
      <c r="AD428" s="248"/>
      <c r="AE428" s="357"/>
      <c r="AF428" s="245"/>
      <c r="AG428" s="245"/>
      <c r="AH428" s="245"/>
      <c r="AI428" s="245"/>
      <c r="AJ428" s="245"/>
      <c r="AK428" s="245"/>
      <c r="AL428" s="245"/>
      <c r="AM428" s="248"/>
    </row>
    <row r="429" spans="1:39" ht="39.75" customHeight="1">
      <c r="A429" s="116">
        <f t="shared" si="2"/>
        <v>417</v>
      </c>
      <c r="B429" s="358" t="s">
        <v>223</v>
      </c>
      <c r="C429" s="248"/>
      <c r="D429" s="352"/>
      <c r="E429" s="245"/>
      <c r="F429" s="245"/>
      <c r="G429" s="245"/>
      <c r="H429" s="245"/>
      <c r="I429" s="245"/>
      <c r="J429" s="248"/>
      <c r="K429" s="353"/>
      <c r="L429" s="245"/>
      <c r="M429" s="245"/>
      <c r="N429" s="245"/>
      <c r="O429" s="248"/>
      <c r="P429" s="354"/>
      <c r="Q429" s="245"/>
      <c r="R429" s="245"/>
      <c r="S429" s="245"/>
      <c r="T429" s="245"/>
      <c r="U429" s="245"/>
      <c r="V429" s="245"/>
      <c r="W429" s="245"/>
      <c r="X429" s="248"/>
      <c r="Y429" s="355"/>
      <c r="Z429" s="245"/>
      <c r="AA429" s="246"/>
      <c r="AB429" s="356"/>
      <c r="AC429" s="245"/>
      <c r="AD429" s="248"/>
      <c r="AE429" s="357"/>
      <c r="AF429" s="245"/>
      <c r="AG429" s="245"/>
      <c r="AH429" s="245"/>
      <c r="AI429" s="245"/>
      <c r="AJ429" s="245"/>
      <c r="AK429" s="245"/>
      <c r="AL429" s="245"/>
      <c r="AM429" s="248"/>
    </row>
    <row r="430" spans="1:39" ht="39.75" customHeight="1">
      <c r="A430" s="116">
        <f t="shared" si="2"/>
        <v>418</v>
      </c>
      <c r="B430" s="358" t="s">
        <v>223</v>
      </c>
      <c r="C430" s="248"/>
      <c r="D430" s="352"/>
      <c r="E430" s="245"/>
      <c r="F430" s="245"/>
      <c r="G430" s="245"/>
      <c r="H430" s="245"/>
      <c r="I430" s="245"/>
      <c r="J430" s="248"/>
      <c r="K430" s="353"/>
      <c r="L430" s="245"/>
      <c r="M430" s="245"/>
      <c r="N430" s="245"/>
      <c r="O430" s="248"/>
      <c r="P430" s="354"/>
      <c r="Q430" s="245"/>
      <c r="R430" s="245"/>
      <c r="S430" s="245"/>
      <c r="T430" s="245"/>
      <c r="U430" s="245"/>
      <c r="V430" s="245"/>
      <c r="W430" s="245"/>
      <c r="X430" s="248"/>
      <c r="Y430" s="355"/>
      <c r="Z430" s="245"/>
      <c r="AA430" s="246"/>
      <c r="AB430" s="356"/>
      <c r="AC430" s="245"/>
      <c r="AD430" s="248"/>
      <c r="AE430" s="357"/>
      <c r="AF430" s="245"/>
      <c r="AG430" s="245"/>
      <c r="AH430" s="245"/>
      <c r="AI430" s="245"/>
      <c r="AJ430" s="245"/>
      <c r="AK430" s="245"/>
      <c r="AL430" s="245"/>
      <c r="AM430" s="248"/>
    </row>
    <row r="431" spans="1:39" ht="39.75" customHeight="1">
      <c r="A431" s="116">
        <f t="shared" si="2"/>
        <v>419</v>
      </c>
      <c r="B431" s="358" t="s">
        <v>223</v>
      </c>
      <c r="C431" s="248"/>
      <c r="D431" s="352"/>
      <c r="E431" s="245"/>
      <c r="F431" s="245"/>
      <c r="G431" s="245"/>
      <c r="H431" s="245"/>
      <c r="I431" s="245"/>
      <c r="J431" s="248"/>
      <c r="K431" s="353"/>
      <c r="L431" s="245"/>
      <c r="M431" s="245"/>
      <c r="N431" s="245"/>
      <c r="O431" s="248"/>
      <c r="P431" s="354"/>
      <c r="Q431" s="245"/>
      <c r="R431" s="245"/>
      <c r="S431" s="245"/>
      <c r="T431" s="245"/>
      <c r="U431" s="245"/>
      <c r="V431" s="245"/>
      <c r="W431" s="245"/>
      <c r="X431" s="248"/>
      <c r="Y431" s="355"/>
      <c r="Z431" s="245"/>
      <c r="AA431" s="246"/>
      <c r="AB431" s="356"/>
      <c r="AC431" s="245"/>
      <c r="AD431" s="248"/>
      <c r="AE431" s="357"/>
      <c r="AF431" s="245"/>
      <c r="AG431" s="245"/>
      <c r="AH431" s="245"/>
      <c r="AI431" s="245"/>
      <c r="AJ431" s="245"/>
      <c r="AK431" s="245"/>
      <c r="AL431" s="245"/>
      <c r="AM431" s="248"/>
    </row>
    <row r="432" spans="1:39" ht="39.75" customHeight="1">
      <c r="A432" s="116">
        <f t="shared" si="2"/>
        <v>420</v>
      </c>
      <c r="B432" s="358" t="s">
        <v>223</v>
      </c>
      <c r="C432" s="248"/>
      <c r="D432" s="352"/>
      <c r="E432" s="245"/>
      <c r="F432" s="245"/>
      <c r="G432" s="245"/>
      <c r="H432" s="245"/>
      <c r="I432" s="245"/>
      <c r="J432" s="248"/>
      <c r="K432" s="353"/>
      <c r="L432" s="245"/>
      <c r="M432" s="245"/>
      <c r="N432" s="245"/>
      <c r="O432" s="248"/>
      <c r="P432" s="354"/>
      <c r="Q432" s="245"/>
      <c r="R432" s="245"/>
      <c r="S432" s="245"/>
      <c r="T432" s="245"/>
      <c r="U432" s="245"/>
      <c r="V432" s="245"/>
      <c r="W432" s="245"/>
      <c r="X432" s="248"/>
      <c r="Y432" s="355"/>
      <c r="Z432" s="245"/>
      <c r="AA432" s="246"/>
      <c r="AB432" s="356"/>
      <c r="AC432" s="245"/>
      <c r="AD432" s="248"/>
      <c r="AE432" s="357"/>
      <c r="AF432" s="245"/>
      <c r="AG432" s="245"/>
      <c r="AH432" s="245"/>
      <c r="AI432" s="245"/>
      <c r="AJ432" s="245"/>
      <c r="AK432" s="245"/>
      <c r="AL432" s="245"/>
      <c r="AM432" s="248"/>
    </row>
    <row r="433" spans="1:39" ht="39.75" customHeight="1">
      <c r="A433" s="116">
        <f t="shared" si="2"/>
        <v>421</v>
      </c>
      <c r="B433" s="358" t="s">
        <v>223</v>
      </c>
      <c r="C433" s="248"/>
      <c r="D433" s="352"/>
      <c r="E433" s="245"/>
      <c r="F433" s="245"/>
      <c r="G433" s="245"/>
      <c r="H433" s="245"/>
      <c r="I433" s="245"/>
      <c r="J433" s="248"/>
      <c r="K433" s="353"/>
      <c r="L433" s="245"/>
      <c r="M433" s="245"/>
      <c r="N433" s="245"/>
      <c r="O433" s="248"/>
      <c r="P433" s="354"/>
      <c r="Q433" s="245"/>
      <c r="R433" s="245"/>
      <c r="S433" s="245"/>
      <c r="T433" s="245"/>
      <c r="U433" s="245"/>
      <c r="V433" s="245"/>
      <c r="W433" s="245"/>
      <c r="X433" s="248"/>
      <c r="Y433" s="355"/>
      <c r="Z433" s="245"/>
      <c r="AA433" s="246"/>
      <c r="AB433" s="356"/>
      <c r="AC433" s="245"/>
      <c r="AD433" s="248"/>
      <c r="AE433" s="357"/>
      <c r="AF433" s="245"/>
      <c r="AG433" s="245"/>
      <c r="AH433" s="245"/>
      <c r="AI433" s="245"/>
      <c r="AJ433" s="245"/>
      <c r="AK433" s="245"/>
      <c r="AL433" s="245"/>
      <c r="AM433" s="248"/>
    </row>
    <row r="434" spans="1:39" ht="39.75" customHeight="1">
      <c r="A434" s="116">
        <f t="shared" si="2"/>
        <v>422</v>
      </c>
      <c r="B434" s="358" t="s">
        <v>223</v>
      </c>
      <c r="C434" s="248"/>
      <c r="D434" s="352"/>
      <c r="E434" s="245"/>
      <c r="F434" s="245"/>
      <c r="G434" s="245"/>
      <c r="H434" s="245"/>
      <c r="I434" s="245"/>
      <c r="J434" s="248"/>
      <c r="K434" s="353"/>
      <c r="L434" s="245"/>
      <c r="M434" s="245"/>
      <c r="N434" s="245"/>
      <c r="O434" s="248"/>
      <c r="P434" s="354"/>
      <c r="Q434" s="245"/>
      <c r="R434" s="245"/>
      <c r="S434" s="245"/>
      <c r="T434" s="245"/>
      <c r="U434" s="245"/>
      <c r="V434" s="245"/>
      <c r="W434" s="245"/>
      <c r="X434" s="248"/>
      <c r="Y434" s="355"/>
      <c r="Z434" s="245"/>
      <c r="AA434" s="246"/>
      <c r="AB434" s="356"/>
      <c r="AC434" s="245"/>
      <c r="AD434" s="248"/>
      <c r="AE434" s="357"/>
      <c r="AF434" s="245"/>
      <c r="AG434" s="245"/>
      <c r="AH434" s="245"/>
      <c r="AI434" s="245"/>
      <c r="AJ434" s="245"/>
      <c r="AK434" s="245"/>
      <c r="AL434" s="245"/>
      <c r="AM434" s="248"/>
    </row>
    <row r="435" spans="1:39" ht="39.75" customHeight="1">
      <c r="A435" s="116">
        <f t="shared" si="2"/>
        <v>423</v>
      </c>
      <c r="B435" s="358" t="s">
        <v>223</v>
      </c>
      <c r="C435" s="248"/>
      <c r="D435" s="352"/>
      <c r="E435" s="245"/>
      <c r="F435" s="245"/>
      <c r="G435" s="245"/>
      <c r="H435" s="245"/>
      <c r="I435" s="245"/>
      <c r="J435" s="248"/>
      <c r="K435" s="353"/>
      <c r="L435" s="245"/>
      <c r="M435" s="245"/>
      <c r="N435" s="245"/>
      <c r="O435" s="248"/>
      <c r="P435" s="354"/>
      <c r="Q435" s="245"/>
      <c r="R435" s="245"/>
      <c r="S435" s="245"/>
      <c r="T435" s="245"/>
      <c r="U435" s="245"/>
      <c r="V435" s="245"/>
      <c r="W435" s="245"/>
      <c r="X435" s="248"/>
      <c r="Y435" s="355"/>
      <c r="Z435" s="245"/>
      <c r="AA435" s="246"/>
      <c r="AB435" s="356"/>
      <c r="AC435" s="245"/>
      <c r="AD435" s="248"/>
      <c r="AE435" s="357"/>
      <c r="AF435" s="245"/>
      <c r="AG435" s="245"/>
      <c r="AH435" s="245"/>
      <c r="AI435" s="245"/>
      <c r="AJ435" s="245"/>
      <c r="AK435" s="245"/>
      <c r="AL435" s="245"/>
      <c r="AM435" s="248"/>
    </row>
    <row r="436" spans="1:39" ht="39.75" customHeight="1">
      <c r="A436" s="116">
        <f t="shared" si="2"/>
        <v>424</v>
      </c>
      <c r="B436" s="358" t="s">
        <v>223</v>
      </c>
      <c r="C436" s="248"/>
      <c r="D436" s="352"/>
      <c r="E436" s="245"/>
      <c r="F436" s="245"/>
      <c r="G436" s="245"/>
      <c r="H436" s="245"/>
      <c r="I436" s="245"/>
      <c r="J436" s="248"/>
      <c r="K436" s="353"/>
      <c r="L436" s="245"/>
      <c r="M436" s="245"/>
      <c r="N436" s="245"/>
      <c r="O436" s="248"/>
      <c r="P436" s="354"/>
      <c r="Q436" s="245"/>
      <c r="R436" s="245"/>
      <c r="S436" s="245"/>
      <c r="T436" s="245"/>
      <c r="U436" s="245"/>
      <c r="V436" s="245"/>
      <c r="W436" s="245"/>
      <c r="X436" s="248"/>
      <c r="Y436" s="355"/>
      <c r="Z436" s="245"/>
      <c r="AA436" s="246"/>
      <c r="AB436" s="356"/>
      <c r="AC436" s="245"/>
      <c r="AD436" s="248"/>
      <c r="AE436" s="357"/>
      <c r="AF436" s="245"/>
      <c r="AG436" s="245"/>
      <c r="AH436" s="245"/>
      <c r="AI436" s="245"/>
      <c r="AJ436" s="245"/>
      <c r="AK436" s="245"/>
      <c r="AL436" s="245"/>
      <c r="AM436" s="248"/>
    </row>
    <row r="437" spans="1:39" ht="39.75" customHeight="1">
      <c r="A437" s="116">
        <f t="shared" si="2"/>
        <v>425</v>
      </c>
      <c r="B437" s="358" t="s">
        <v>223</v>
      </c>
      <c r="C437" s="248"/>
      <c r="D437" s="352"/>
      <c r="E437" s="245"/>
      <c r="F437" s="245"/>
      <c r="G437" s="245"/>
      <c r="H437" s="245"/>
      <c r="I437" s="245"/>
      <c r="J437" s="248"/>
      <c r="K437" s="353"/>
      <c r="L437" s="245"/>
      <c r="M437" s="245"/>
      <c r="N437" s="245"/>
      <c r="O437" s="248"/>
      <c r="P437" s="354"/>
      <c r="Q437" s="245"/>
      <c r="R437" s="245"/>
      <c r="S437" s="245"/>
      <c r="T437" s="245"/>
      <c r="U437" s="245"/>
      <c r="V437" s="245"/>
      <c r="W437" s="245"/>
      <c r="X437" s="248"/>
      <c r="Y437" s="355"/>
      <c r="Z437" s="245"/>
      <c r="AA437" s="246"/>
      <c r="AB437" s="356"/>
      <c r="AC437" s="245"/>
      <c r="AD437" s="248"/>
      <c r="AE437" s="357"/>
      <c r="AF437" s="245"/>
      <c r="AG437" s="245"/>
      <c r="AH437" s="245"/>
      <c r="AI437" s="245"/>
      <c r="AJ437" s="245"/>
      <c r="AK437" s="245"/>
      <c r="AL437" s="245"/>
      <c r="AM437" s="248"/>
    </row>
    <row r="438" spans="1:39" ht="39.75" customHeight="1">
      <c r="A438" s="116">
        <f t="shared" si="2"/>
        <v>426</v>
      </c>
      <c r="B438" s="358" t="s">
        <v>223</v>
      </c>
      <c r="C438" s="248"/>
      <c r="D438" s="352"/>
      <c r="E438" s="245"/>
      <c r="F438" s="245"/>
      <c r="G438" s="245"/>
      <c r="H438" s="245"/>
      <c r="I438" s="245"/>
      <c r="J438" s="248"/>
      <c r="K438" s="353"/>
      <c r="L438" s="245"/>
      <c r="M438" s="245"/>
      <c r="N438" s="245"/>
      <c r="O438" s="248"/>
      <c r="P438" s="354"/>
      <c r="Q438" s="245"/>
      <c r="R438" s="245"/>
      <c r="S438" s="245"/>
      <c r="T438" s="245"/>
      <c r="U438" s="245"/>
      <c r="V438" s="245"/>
      <c r="W438" s="245"/>
      <c r="X438" s="248"/>
      <c r="Y438" s="355"/>
      <c r="Z438" s="245"/>
      <c r="AA438" s="246"/>
      <c r="AB438" s="356"/>
      <c r="AC438" s="245"/>
      <c r="AD438" s="248"/>
      <c r="AE438" s="357"/>
      <c r="AF438" s="245"/>
      <c r="AG438" s="245"/>
      <c r="AH438" s="245"/>
      <c r="AI438" s="245"/>
      <c r="AJ438" s="245"/>
      <c r="AK438" s="245"/>
      <c r="AL438" s="245"/>
      <c r="AM438" s="248"/>
    </row>
    <row r="439" spans="1:39" ht="39.75" customHeight="1">
      <c r="A439" s="116">
        <f t="shared" si="2"/>
        <v>427</v>
      </c>
      <c r="B439" s="358" t="s">
        <v>223</v>
      </c>
      <c r="C439" s="248"/>
      <c r="D439" s="352"/>
      <c r="E439" s="245"/>
      <c r="F439" s="245"/>
      <c r="G439" s="245"/>
      <c r="H439" s="245"/>
      <c r="I439" s="245"/>
      <c r="J439" s="248"/>
      <c r="K439" s="353"/>
      <c r="L439" s="245"/>
      <c r="M439" s="245"/>
      <c r="N439" s="245"/>
      <c r="O439" s="248"/>
      <c r="P439" s="354"/>
      <c r="Q439" s="245"/>
      <c r="R439" s="245"/>
      <c r="S439" s="245"/>
      <c r="T439" s="245"/>
      <c r="U439" s="245"/>
      <c r="V439" s="245"/>
      <c r="W439" s="245"/>
      <c r="X439" s="248"/>
      <c r="Y439" s="355"/>
      <c r="Z439" s="245"/>
      <c r="AA439" s="246"/>
      <c r="AB439" s="356"/>
      <c r="AC439" s="245"/>
      <c r="AD439" s="248"/>
      <c r="AE439" s="357"/>
      <c r="AF439" s="245"/>
      <c r="AG439" s="245"/>
      <c r="AH439" s="245"/>
      <c r="AI439" s="245"/>
      <c r="AJ439" s="245"/>
      <c r="AK439" s="245"/>
      <c r="AL439" s="245"/>
      <c r="AM439" s="248"/>
    </row>
    <row r="440" spans="1:39" ht="39.75" customHeight="1">
      <c r="A440" s="116">
        <f t="shared" si="2"/>
        <v>428</v>
      </c>
      <c r="B440" s="358" t="s">
        <v>223</v>
      </c>
      <c r="C440" s="248"/>
      <c r="D440" s="352"/>
      <c r="E440" s="245"/>
      <c r="F440" s="245"/>
      <c r="G440" s="245"/>
      <c r="H440" s="245"/>
      <c r="I440" s="245"/>
      <c r="J440" s="248"/>
      <c r="K440" s="353"/>
      <c r="L440" s="245"/>
      <c r="M440" s="245"/>
      <c r="N440" s="245"/>
      <c r="O440" s="248"/>
      <c r="P440" s="354"/>
      <c r="Q440" s="245"/>
      <c r="R440" s="245"/>
      <c r="S440" s="245"/>
      <c r="T440" s="245"/>
      <c r="U440" s="245"/>
      <c r="V440" s="245"/>
      <c r="W440" s="245"/>
      <c r="X440" s="248"/>
      <c r="Y440" s="355"/>
      <c r="Z440" s="245"/>
      <c r="AA440" s="246"/>
      <c r="AB440" s="356"/>
      <c r="AC440" s="245"/>
      <c r="AD440" s="248"/>
      <c r="AE440" s="357"/>
      <c r="AF440" s="245"/>
      <c r="AG440" s="245"/>
      <c r="AH440" s="245"/>
      <c r="AI440" s="245"/>
      <c r="AJ440" s="245"/>
      <c r="AK440" s="245"/>
      <c r="AL440" s="245"/>
      <c r="AM440" s="248"/>
    </row>
    <row r="441" spans="1:39" ht="39.75" customHeight="1">
      <c r="A441" s="116">
        <f t="shared" si="2"/>
        <v>429</v>
      </c>
      <c r="B441" s="358" t="s">
        <v>223</v>
      </c>
      <c r="C441" s="248"/>
      <c r="D441" s="352"/>
      <c r="E441" s="245"/>
      <c r="F441" s="245"/>
      <c r="G441" s="245"/>
      <c r="H441" s="245"/>
      <c r="I441" s="245"/>
      <c r="J441" s="248"/>
      <c r="K441" s="353"/>
      <c r="L441" s="245"/>
      <c r="M441" s="245"/>
      <c r="N441" s="245"/>
      <c r="O441" s="248"/>
      <c r="P441" s="354"/>
      <c r="Q441" s="245"/>
      <c r="R441" s="245"/>
      <c r="S441" s="245"/>
      <c r="T441" s="245"/>
      <c r="U441" s="245"/>
      <c r="V441" s="245"/>
      <c r="W441" s="245"/>
      <c r="X441" s="248"/>
      <c r="Y441" s="355"/>
      <c r="Z441" s="245"/>
      <c r="AA441" s="246"/>
      <c r="AB441" s="356"/>
      <c r="AC441" s="245"/>
      <c r="AD441" s="248"/>
      <c r="AE441" s="357"/>
      <c r="AF441" s="245"/>
      <c r="AG441" s="245"/>
      <c r="AH441" s="245"/>
      <c r="AI441" s="245"/>
      <c r="AJ441" s="245"/>
      <c r="AK441" s="245"/>
      <c r="AL441" s="245"/>
      <c r="AM441" s="248"/>
    </row>
    <row r="442" spans="1:39" ht="39.75" customHeight="1">
      <c r="A442" s="116">
        <f t="shared" si="2"/>
        <v>430</v>
      </c>
      <c r="B442" s="358" t="s">
        <v>223</v>
      </c>
      <c r="C442" s="248"/>
      <c r="D442" s="352"/>
      <c r="E442" s="245"/>
      <c r="F442" s="245"/>
      <c r="G442" s="245"/>
      <c r="H442" s="245"/>
      <c r="I442" s="245"/>
      <c r="J442" s="248"/>
      <c r="K442" s="353"/>
      <c r="L442" s="245"/>
      <c r="M442" s="245"/>
      <c r="N442" s="245"/>
      <c r="O442" s="248"/>
      <c r="P442" s="354"/>
      <c r="Q442" s="245"/>
      <c r="R442" s="245"/>
      <c r="S442" s="245"/>
      <c r="T442" s="245"/>
      <c r="U442" s="245"/>
      <c r="V442" s="245"/>
      <c r="W442" s="245"/>
      <c r="X442" s="248"/>
      <c r="Y442" s="355"/>
      <c r="Z442" s="245"/>
      <c r="AA442" s="246"/>
      <c r="AB442" s="356"/>
      <c r="AC442" s="245"/>
      <c r="AD442" s="248"/>
      <c r="AE442" s="357"/>
      <c r="AF442" s="245"/>
      <c r="AG442" s="245"/>
      <c r="AH442" s="245"/>
      <c r="AI442" s="245"/>
      <c r="AJ442" s="245"/>
      <c r="AK442" s="245"/>
      <c r="AL442" s="245"/>
      <c r="AM442" s="248"/>
    </row>
    <row r="443" spans="1:39" ht="39.75" customHeight="1">
      <c r="A443" s="116">
        <f t="shared" si="2"/>
        <v>431</v>
      </c>
      <c r="B443" s="358" t="s">
        <v>223</v>
      </c>
      <c r="C443" s="248"/>
      <c r="D443" s="352"/>
      <c r="E443" s="245"/>
      <c r="F443" s="245"/>
      <c r="G443" s="245"/>
      <c r="H443" s="245"/>
      <c r="I443" s="245"/>
      <c r="J443" s="248"/>
      <c r="K443" s="353"/>
      <c r="L443" s="245"/>
      <c r="M443" s="245"/>
      <c r="N443" s="245"/>
      <c r="O443" s="248"/>
      <c r="P443" s="354"/>
      <c r="Q443" s="245"/>
      <c r="R443" s="245"/>
      <c r="S443" s="245"/>
      <c r="T443" s="245"/>
      <c r="U443" s="245"/>
      <c r="V443" s="245"/>
      <c r="W443" s="245"/>
      <c r="X443" s="248"/>
      <c r="Y443" s="355"/>
      <c r="Z443" s="245"/>
      <c r="AA443" s="246"/>
      <c r="AB443" s="356"/>
      <c r="AC443" s="245"/>
      <c r="AD443" s="248"/>
      <c r="AE443" s="357"/>
      <c r="AF443" s="245"/>
      <c r="AG443" s="245"/>
      <c r="AH443" s="245"/>
      <c r="AI443" s="245"/>
      <c r="AJ443" s="245"/>
      <c r="AK443" s="245"/>
      <c r="AL443" s="245"/>
      <c r="AM443" s="248"/>
    </row>
    <row r="444" spans="1:39" ht="39.75" customHeight="1">
      <c r="A444" s="116">
        <f t="shared" si="2"/>
        <v>432</v>
      </c>
      <c r="B444" s="358" t="s">
        <v>223</v>
      </c>
      <c r="C444" s="248"/>
      <c r="D444" s="352"/>
      <c r="E444" s="245"/>
      <c r="F444" s="245"/>
      <c r="G444" s="245"/>
      <c r="H444" s="245"/>
      <c r="I444" s="245"/>
      <c r="J444" s="248"/>
      <c r="K444" s="353"/>
      <c r="L444" s="245"/>
      <c r="M444" s="245"/>
      <c r="N444" s="245"/>
      <c r="O444" s="248"/>
      <c r="P444" s="354"/>
      <c r="Q444" s="245"/>
      <c r="R444" s="245"/>
      <c r="S444" s="245"/>
      <c r="T444" s="245"/>
      <c r="U444" s="245"/>
      <c r="V444" s="245"/>
      <c r="W444" s="245"/>
      <c r="X444" s="248"/>
      <c r="Y444" s="355"/>
      <c r="Z444" s="245"/>
      <c r="AA444" s="246"/>
      <c r="AB444" s="356"/>
      <c r="AC444" s="245"/>
      <c r="AD444" s="248"/>
      <c r="AE444" s="357"/>
      <c r="AF444" s="245"/>
      <c r="AG444" s="245"/>
      <c r="AH444" s="245"/>
      <c r="AI444" s="245"/>
      <c r="AJ444" s="245"/>
      <c r="AK444" s="245"/>
      <c r="AL444" s="245"/>
      <c r="AM444" s="248"/>
    </row>
    <row r="445" spans="1:39" ht="39.75" customHeight="1">
      <c r="A445" s="116">
        <f t="shared" si="2"/>
        <v>433</v>
      </c>
      <c r="B445" s="358" t="s">
        <v>223</v>
      </c>
      <c r="C445" s="248"/>
      <c r="D445" s="352"/>
      <c r="E445" s="245"/>
      <c r="F445" s="245"/>
      <c r="G445" s="245"/>
      <c r="H445" s="245"/>
      <c r="I445" s="245"/>
      <c r="J445" s="248"/>
      <c r="K445" s="353"/>
      <c r="L445" s="245"/>
      <c r="M445" s="245"/>
      <c r="N445" s="245"/>
      <c r="O445" s="248"/>
      <c r="P445" s="354"/>
      <c r="Q445" s="245"/>
      <c r="R445" s="245"/>
      <c r="S445" s="245"/>
      <c r="T445" s="245"/>
      <c r="U445" s="245"/>
      <c r="V445" s="245"/>
      <c r="W445" s="245"/>
      <c r="X445" s="248"/>
      <c r="Y445" s="355"/>
      <c r="Z445" s="245"/>
      <c r="AA445" s="246"/>
      <c r="AB445" s="356"/>
      <c r="AC445" s="245"/>
      <c r="AD445" s="248"/>
      <c r="AE445" s="357"/>
      <c r="AF445" s="245"/>
      <c r="AG445" s="245"/>
      <c r="AH445" s="245"/>
      <c r="AI445" s="245"/>
      <c r="AJ445" s="245"/>
      <c r="AK445" s="245"/>
      <c r="AL445" s="245"/>
      <c r="AM445" s="248"/>
    </row>
    <row r="446" spans="1:39" ht="39.75" customHeight="1">
      <c r="A446" s="116">
        <f t="shared" si="2"/>
        <v>434</v>
      </c>
      <c r="B446" s="358" t="s">
        <v>223</v>
      </c>
      <c r="C446" s="248"/>
      <c r="D446" s="352"/>
      <c r="E446" s="245"/>
      <c r="F446" s="245"/>
      <c r="G446" s="245"/>
      <c r="H446" s="245"/>
      <c r="I446" s="245"/>
      <c r="J446" s="248"/>
      <c r="K446" s="353"/>
      <c r="L446" s="245"/>
      <c r="M446" s="245"/>
      <c r="N446" s="245"/>
      <c r="O446" s="248"/>
      <c r="P446" s="354"/>
      <c r="Q446" s="245"/>
      <c r="R446" s="245"/>
      <c r="S446" s="245"/>
      <c r="T446" s="245"/>
      <c r="U446" s="245"/>
      <c r="V446" s="245"/>
      <c r="W446" s="245"/>
      <c r="X446" s="248"/>
      <c r="Y446" s="355"/>
      <c r="Z446" s="245"/>
      <c r="AA446" s="246"/>
      <c r="AB446" s="356"/>
      <c r="AC446" s="245"/>
      <c r="AD446" s="248"/>
      <c r="AE446" s="357"/>
      <c r="AF446" s="245"/>
      <c r="AG446" s="245"/>
      <c r="AH446" s="245"/>
      <c r="AI446" s="245"/>
      <c r="AJ446" s="245"/>
      <c r="AK446" s="245"/>
      <c r="AL446" s="245"/>
      <c r="AM446" s="248"/>
    </row>
    <row r="447" spans="1:39" ht="39.75" customHeight="1">
      <c r="A447" s="116">
        <f t="shared" si="2"/>
        <v>435</v>
      </c>
      <c r="B447" s="358" t="s">
        <v>223</v>
      </c>
      <c r="C447" s="248"/>
      <c r="D447" s="352"/>
      <c r="E447" s="245"/>
      <c r="F447" s="245"/>
      <c r="G447" s="245"/>
      <c r="H447" s="245"/>
      <c r="I447" s="245"/>
      <c r="J447" s="248"/>
      <c r="K447" s="353"/>
      <c r="L447" s="245"/>
      <c r="M447" s="245"/>
      <c r="N447" s="245"/>
      <c r="O447" s="248"/>
      <c r="P447" s="354"/>
      <c r="Q447" s="245"/>
      <c r="R447" s="245"/>
      <c r="S447" s="245"/>
      <c r="T447" s="245"/>
      <c r="U447" s="245"/>
      <c r="V447" s="245"/>
      <c r="W447" s="245"/>
      <c r="X447" s="248"/>
      <c r="Y447" s="355"/>
      <c r="Z447" s="245"/>
      <c r="AA447" s="246"/>
      <c r="AB447" s="356"/>
      <c r="AC447" s="245"/>
      <c r="AD447" s="248"/>
      <c r="AE447" s="357"/>
      <c r="AF447" s="245"/>
      <c r="AG447" s="245"/>
      <c r="AH447" s="245"/>
      <c r="AI447" s="245"/>
      <c r="AJ447" s="245"/>
      <c r="AK447" s="245"/>
      <c r="AL447" s="245"/>
      <c r="AM447" s="248"/>
    </row>
    <row r="448" spans="1:39" ht="39.75" customHeight="1">
      <c r="A448" s="116">
        <f t="shared" si="2"/>
        <v>436</v>
      </c>
      <c r="B448" s="358" t="s">
        <v>223</v>
      </c>
      <c r="C448" s="248"/>
      <c r="D448" s="352"/>
      <c r="E448" s="245"/>
      <c r="F448" s="245"/>
      <c r="G448" s="245"/>
      <c r="H448" s="245"/>
      <c r="I448" s="245"/>
      <c r="J448" s="248"/>
      <c r="K448" s="353"/>
      <c r="L448" s="245"/>
      <c r="M448" s="245"/>
      <c r="N448" s="245"/>
      <c r="O448" s="248"/>
      <c r="P448" s="354"/>
      <c r="Q448" s="245"/>
      <c r="R448" s="245"/>
      <c r="S448" s="245"/>
      <c r="T448" s="245"/>
      <c r="U448" s="245"/>
      <c r="V448" s="245"/>
      <c r="W448" s="245"/>
      <c r="X448" s="248"/>
      <c r="Y448" s="355"/>
      <c r="Z448" s="245"/>
      <c r="AA448" s="246"/>
      <c r="AB448" s="356"/>
      <c r="AC448" s="245"/>
      <c r="AD448" s="248"/>
      <c r="AE448" s="357"/>
      <c r="AF448" s="245"/>
      <c r="AG448" s="245"/>
      <c r="AH448" s="245"/>
      <c r="AI448" s="245"/>
      <c r="AJ448" s="245"/>
      <c r="AK448" s="245"/>
      <c r="AL448" s="245"/>
      <c r="AM448" s="248"/>
    </row>
    <row r="449" spans="1:39" ht="39.75" customHeight="1">
      <c r="A449" s="116">
        <f t="shared" si="2"/>
        <v>437</v>
      </c>
      <c r="B449" s="358" t="s">
        <v>223</v>
      </c>
      <c r="C449" s="248"/>
      <c r="D449" s="352"/>
      <c r="E449" s="245"/>
      <c r="F449" s="245"/>
      <c r="G449" s="245"/>
      <c r="H449" s="245"/>
      <c r="I449" s="245"/>
      <c r="J449" s="248"/>
      <c r="K449" s="353"/>
      <c r="L449" s="245"/>
      <c r="M449" s="245"/>
      <c r="N449" s="245"/>
      <c r="O449" s="248"/>
      <c r="P449" s="354"/>
      <c r="Q449" s="245"/>
      <c r="R449" s="245"/>
      <c r="S449" s="245"/>
      <c r="T449" s="245"/>
      <c r="U449" s="245"/>
      <c r="V449" s="245"/>
      <c r="W449" s="245"/>
      <c r="X449" s="248"/>
      <c r="Y449" s="355"/>
      <c r="Z449" s="245"/>
      <c r="AA449" s="246"/>
      <c r="AB449" s="356"/>
      <c r="AC449" s="245"/>
      <c r="AD449" s="248"/>
      <c r="AE449" s="357"/>
      <c r="AF449" s="245"/>
      <c r="AG449" s="245"/>
      <c r="AH449" s="245"/>
      <c r="AI449" s="245"/>
      <c r="AJ449" s="245"/>
      <c r="AK449" s="245"/>
      <c r="AL449" s="245"/>
      <c r="AM449" s="248"/>
    </row>
    <row r="450" spans="1:39" ht="39.75" customHeight="1">
      <c r="A450" s="116">
        <f t="shared" si="2"/>
        <v>438</v>
      </c>
      <c r="B450" s="358" t="s">
        <v>223</v>
      </c>
      <c r="C450" s="248"/>
      <c r="D450" s="352"/>
      <c r="E450" s="245"/>
      <c r="F450" s="245"/>
      <c r="G450" s="245"/>
      <c r="H450" s="245"/>
      <c r="I450" s="245"/>
      <c r="J450" s="248"/>
      <c r="K450" s="353"/>
      <c r="L450" s="245"/>
      <c r="M450" s="245"/>
      <c r="N450" s="245"/>
      <c r="O450" s="248"/>
      <c r="P450" s="354"/>
      <c r="Q450" s="245"/>
      <c r="R450" s="245"/>
      <c r="S450" s="245"/>
      <c r="T450" s="245"/>
      <c r="U450" s="245"/>
      <c r="V450" s="245"/>
      <c r="W450" s="245"/>
      <c r="X450" s="248"/>
      <c r="Y450" s="355"/>
      <c r="Z450" s="245"/>
      <c r="AA450" s="246"/>
      <c r="AB450" s="356"/>
      <c r="AC450" s="245"/>
      <c r="AD450" s="248"/>
      <c r="AE450" s="357"/>
      <c r="AF450" s="245"/>
      <c r="AG450" s="245"/>
      <c r="AH450" s="245"/>
      <c r="AI450" s="245"/>
      <c r="AJ450" s="245"/>
      <c r="AK450" s="245"/>
      <c r="AL450" s="245"/>
      <c r="AM450" s="248"/>
    </row>
    <row r="451" spans="1:39" ht="39.75" customHeight="1">
      <c r="A451" s="116">
        <f t="shared" si="2"/>
        <v>439</v>
      </c>
      <c r="B451" s="358" t="s">
        <v>223</v>
      </c>
      <c r="C451" s="248"/>
      <c r="D451" s="352"/>
      <c r="E451" s="245"/>
      <c r="F451" s="245"/>
      <c r="G451" s="245"/>
      <c r="H451" s="245"/>
      <c r="I451" s="245"/>
      <c r="J451" s="248"/>
      <c r="K451" s="353"/>
      <c r="L451" s="245"/>
      <c r="M451" s="245"/>
      <c r="N451" s="245"/>
      <c r="O451" s="248"/>
      <c r="P451" s="354"/>
      <c r="Q451" s="245"/>
      <c r="R451" s="245"/>
      <c r="S451" s="245"/>
      <c r="T451" s="245"/>
      <c r="U451" s="245"/>
      <c r="V451" s="245"/>
      <c r="W451" s="245"/>
      <c r="X451" s="248"/>
      <c r="Y451" s="355"/>
      <c r="Z451" s="245"/>
      <c r="AA451" s="246"/>
      <c r="AB451" s="356"/>
      <c r="AC451" s="245"/>
      <c r="AD451" s="248"/>
      <c r="AE451" s="357"/>
      <c r="AF451" s="245"/>
      <c r="AG451" s="245"/>
      <c r="AH451" s="245"/>
      <c r="AI451" s="245"/>
      <c r="AJ451" s="245"/>
      <c r="AK451" s="245"/>
      <c r="AL451" s="245"/>
      <c r="AM451" s="248"/>
    </row>
    <row r="452" spans="1:39" ht="39.75" customHeight="1">
      <c r="A452" s="116">
        <f t="shared" si="2"/>
        <v>440</v>
      </c>
      <c r="B452" s="358" t="s">
        <v>223</v>
      </c>
      <c r="C452" s="248"/>
      <c r="D452" s="352"/>
      <c r="E452" s="245"/>
      <c r="F452" s="245"/>
      <c r="G452" s="245"/>
      <c r="H452" s="245"/>
      <c r="I452" s="245"/>
      <c r="J452" s="248"/>
      <c r="K452" s="353"/>
      <c r="L452" s="245"/>
      <c r="M452" s="245"/>
      <c r="N452" s="245"/>
      <c r="O452" s="248"/>
      <c r="P452" s="354"/>
      <c r="Q452" s="245"/>
      <c r="R452" s="245"/>
      <c r="S452" s="245"/>
      <c r="T452" s="245"/>
      <c r="U452" s="245"/>
      <c r="V452" s="245"/>
      <c r="W452" s="245"/>
      <c r="X452" s="248"/>
      <c r="Y452" s="355"/>
      <c r="Z452" s="245"/>
      <c r="AA452" s="246"/>
      <c r="AB452" s="356"/>
      <c r="AC452" s="245"/>
      <c r="AD452" s="248"/>
      <c r="AE452" s="357"/>
      <c r="AF452" s="245"/>
      <c r="AG452" s="245"/>
      <c r="AH452" s="245"/>
      <c r="AI452" s="245"/>
      <c r="AJ452" s="245"/>
      <c r="AK452" s="245"/>
      <c r="AL452" s="245"/>
      <c r="AM452" s="248"/>
    </row>
    <row r="453" spans="1:39" ht="39.75" customHeight="1">
      <c r="A453" s="116">
        <f t="shared" si="2"/>
        <v>441</v>
      </c>
      <c r="B453" s="358" t="s">
        <v>223</v>
      </c>
      <c r="C453" s="248"/>
      <c r="D453" s="352"/>
      <c r="E453" s="245"/>
      <c r="F453" s="245"/>
      <c r="G453" s="245"/>
      <c r="H453" s="245"/>
      <c r="I453" s="245"/>
      <c r="J453" s="248"/>
      <c r="K453" s="353"/>
      <c r="L453" s="245"/>
      <c r="M453" s="245"/>
      <c r="N453" s="245"/>
      <c r="O453" s="248"/>
      <c r="P453" s="354"/>
      <c r="Q453" s="245"/>
      <c r="R453" s="245"/>
      <c r="S453" s="245"/>
      <c r="T453" s="245"/>
      <c r="U453" s="245"/>
      <c r="V453" s="245"/>
      <c r="W453" s="245"/>
      <c r="X453" s="248"/>
      <c r="Y453" s="355"/>
      <c r="Z453" s="245"/>
      <c r="AA453" s="246"/>
      <c r="AB453" s="356"/>
      <c r="AC453" s="245"/>
      <c r="AD453" s="248"/>
      <c r="AE453" s="357"/>
      <c r="AF453" s="245"/>
      <c r="AG453" s="245"/>
      <c r="AH453" s="245"/>
      <c r="AI453" s="245"/>
      <c r="AJ453" s="245"/>
      <c r="AK453" s="245"/>
      <c r="AL453" s="245"/>
      <c r="AM453" s="248"/>
    </row>
    <row r="454" spans="1:39" ht="39.75" customHeight="1">
      <c r="A454" s="116">
        <f t="shared" si="2"/>
        <v>442</v>
      </c>
      <c r="B454" s="358" t="s">
        <v>223</v>
      </c>
      <c r="C454" s="248"/>
      <c r="D454" s="352"/>
      <c r="E454" s="245"/>
      <c r="F454" s="245"/>
      <c r="G454" s="245"/>
      <c r="H454" s="245"/>
      <c r="I454" s="245"/>
      <c r="J454" s="248"/>
      <c r="K454" s="353"/>
      <c r="L454" s="245"/>
      <c r="M454" s="245"/>
      <c r="N454" s="245"/>
      <c r="O454" s="248"/>
      <c r="P454" s="354"/>
      <c r="Q454" s="245"/>
      <c r="R454" s="245"/>
      <c r="S454" s="245"/>
      <c r="T454" s="245"/>
      <c r="U454" s="245"/>
      <c r="V454" s="245"/>
      <c r="W454" s="245"/>
      <c r="X454" s="248"/>
      <c r="Y454" s="355"/>
      <c r="Z454" s="245"/>
      <c r="AA454" s="246"/>
      <c r="AB454" s="356"/>
      <c r="AC454" s="245"/>
      <c r="AD454" s="248"/>
      <c r="AE454" s="357"/>
      <c r="AF454" s="245"/>
      <c r="AG454" s="245"/>
      <c r="AH454" s="245"/>
      <c r="AI454" s="245"/>
      <c r="AJ454" s="245"/>
      <c r="AK454" s="245"/>
      <c r="AL454" s="245"/>
      <c r="AM454" s="248"/>
    </row>
    <row r="455" spans="1:39" ht="39.75" customHeight="1">
      <c r="A455" s="116">
        <f t="shared" si="2"/>
        <v>443</v>
      </c>
      <c r="B455" s="358" t="s">
        <v>223</v>
      </c>
      <c r="C455" s="248"/>
      <c r="D455" s="352"/>
      <c r="E455" s="245"/>
      <c r="F455" s="245"/>
      <c r="G455" s="245"/>
      <c r="H455" s="245"/>
      <c r="I455" s="245"/>
      <c r="J455" s="248"/>
      <c r="K455" s="353"/>
      <c r="L455" s="245"/>
      <c r="M455" s="245"/>
      <c r="N455" s="245"/>
      <c r="O455" s="248"/>
      <c r="P455" s="354"/>
      <c r="Q455" s="245"/>
      <c r="R455" s="245"/>
      <c r="S455" s="245"/>
      <c r="T455" s="245"/>
      <c r="U455" s="245"/>
      <c r="V455" s="245"/>
      <c r="W455" s="245"/>
      <c r="X455" s="248"/>
      <c r="Y455" s="355"/>
      <c r="Z455" s="245"/>
      <c r="AA455" s="246"/>
      <c r="AB455" s="356"/>
      <c r="AC455" s="245"/>
      <c r="AD455" s="248"/>
      <c r="AE455" s="357"/>
      <c r="AF455" s="245"/>
      <c r="AG455" s="245"/>
      <c r="AH455" s="245"/>
      <c r="AI455" s="245"/>
      <c r="AJ455" s="245"/>
      <c r="AK455" s="245"/>
      <c r="AL455" s="245"/>
      <c r="AM455" s="248"/>
    </row>
    <row r="456" spans="1:39" ht="39.75" customHeight="1">
      <c r="A456" s="116">
        <f t="shared" si="2"/>
        <v>444</v>
      </c>
      <c r="B456" s="358" t="s">
        <v>223</v>
      </c>
      <c r="C456" s="248"/>
      <c r="D456" s="352"/>
      <c r="E456" s="245"/>
      <c r="F456" s="245"/>
      <c r="G456" s="245"/>
      <c r="H456" s="245"/>
      <c r="I456" s="245"/>
      <c r="J456" s="248"/>
      <c r="K456" s="353"/>
      <c r="L456" s="245"/>
      <c r="M456" s="245"/>
      <c r="N456" s="245"/>
      <c r="O456" s="248"/>
      <c r="P456" s="354"/>
      <c r="Q456" s="245"/>
      <c r="R456" s="245"/>
      <c r="S456" s="245"/>
      <c r="T456" s="245"/>
      <c r="U456" s="245"/>
      <c r="V456" s="245"/>
      <c r="W456" s="245"/>
      <c r="X456" s="248"/>
      <c r="Y456" s="355"/>
      <c r="Z456" s="245"/>
      <c r="AA456" s="246"/>
      <c r="AB456" s="356"/>
      <c r="AC456" s="245"/>
      <c r="AD456" s="248"/>
      <c r="AE456" s="357"/>
      <c r="AF456" s="245"/>
      <c r="AG456" s="245"/>
      <c r="AH456" s="245"/>
      <c r="AI456" s="245"/>
      <c r="AJ456" s="245"/>
      <c r="AK456" s="245"/>
      <c r="AL456" s="245"/>
      <c r="AM456" s="248"/>
    </row>
    <row r="457" spans="1:39" ht="39.75" customHeight="1">
      <c r="A457" s="116">
        <f t="shared" si="2"/>
        <v>445</v>
      </c>
      <c r="B457" s="358" t="s">
        <v>223</v>
      </c>
      <c r="C457" s="248"/>
      <c r="D457" s="352"/>
      <c r="E457" s="245"/>
      <c r="F457" s="245"/>
      <c r="G457" s="245"/>
      <c r="H457" s="245"/>
      <c r="I457" s="245"/>
      <c r="J457" s="248"/>
      <c r="K457" s="353"/>
      <c r="L457" s="245"/>
      <c r="M457" s="245"/>
      <c r="N457" s="245"/>
      <c r="O457" s="248"/>
      <c r="P457" s="354"/>
      <c r="Q457" s="245"/>
      <c r="R457" s="245"/>
      <c r="S457" s="245"/>
      <c r="T457" s="245"/>
      <c r="U457" s="245"/>
      <c r="V457" s="245"/>
      <c r="W457" s="245"/>
      <c r="X457" s="248"/>
      <c r="Y457" s="355"/>
      <c r="Z457" s="245"/>
      <c r="AA457" s="246"/>
      <c r="AB457" s="356"/>
      <c r="AC457" s="245"/>
      <c r="AD457" s="248"/>
      <c r="AE457" s="357"/>
      <c r="AF457" s="245"/>
      <c r="AG457" s="245"/>
      <c r="AH457" s="245"/>
      <c r="AI457" s="245"/>
      <c r="AJ457" s="245"/>
      <c r="AK457" s="245"/>
      <c r="AL457" s="245"/>
      <c r="AM457" s="248"/>
    </row>
    <row r="458" spans="1:39" ht="39.75" customHeight="1">
      <c r="A458" s="116">
        <f t="shared" si="2"/>
        <v>446</v>
      </c>
      <c r="B458" s="358" t="s">
        <v>223</v>
      </c>
      <c r="C458" s="248"/>
      <c r="D458" s="352"/>
      <c r="E458" s="245"/>
      <c r="F458" s="245"/>
      <c r="G458" s="245"/>
      <c r="H458" s="245"/>
      <c r="I458" s="245"/>
      <c r="J458" s="248"/>
      <c r="K458" s="353"/>
      <c r="L458" s="245"/>
      <c r="M458" s="245"/>
      <c r="N458" s="245"/>
      <c r="O458" s="248"/>
      <c r="P458" s="354"/>
      <c r="Q458" s="245"/>
      <c r="R458" s="245"/>
      <c r="S458" s="245"/>
      <c r="T458" s="245"/>
      <c r="U458" s="245"/>
      <c r="V458" s="245"/>
      <c r="W458" s="245"/>
      <c r="X458" s="248"/>
      <c r="Y458" s="355"/>
      <c r="Z458" s="245"/>
      <c r="AA458" s="246"/>
      <c r="AB458" s="356"/>
      <c r="AC458" s="245"/>
      <c r="AD458" s="248"/>
      <c r="AE458" s="357"/>
      <c r="AF458" s="245"/>
      <c r="AG458" s="245"/>
      <c r="AH458" s="245"/>
      <c r="AI458" s="245"/>
      <c r="AJ458" s="245"/>
      <c r="AK458" s="245"/>
      <c r="AL458" s="245"/>
      <c r="AM458" s="248"/>
    </row>
    <row r="459" spans="1:39" ht="39.75" customHeight="1">
      <c r="A459" s="116">
        <f t="shared" si="2"/>
        <v>447</v>
      </c>
      <c r="B459" s="358" t="s">
        <v>223</v>
      </c>
      <c r="C459" s="248"/>
      <c r="D459" s="352"/>
      <c r="E459" s="245"/>
      <c r="F459" s="245"/>
      <c r="G459" s="245"/>
      <c r="H459" s="245"/>
      <c r="I459" s="245"/>
      <c r="J459" s="248"/>
      <c r="K459" s="353"/>
      <c r="L459" s="245"/>
      <c r="M459" s="245"/>
      <c r="N459" s="245"/>
      <c r="O459" s="248"/>
      <c r="P459" s="354"/>
      <c r="Q459" s="245"/>
      <c r="R459" s="245"/>
      <c r="S459" s="245"/>
      <c r="T459" s="245"/>
      <c r="U459" s="245"/>
      <c r="V459" s="245"/>
      <c r="W459" s="245"/>
      <c r="X459" s="248"/>
      <c r="Y459" s="355"/>
      <c r="Z459" s="245"/>
      <c r="AA459" s="246"/>
      <c r="AB459" s="356"/>
      <c r="AC459" s="245"/>
      <c r="AD459" s="248"/>
      <c r="AE459" s="357"/>
      <c r="AF459" s="245"/>
      <c r="AG459" s="245"/>
      <c r="AH459" s="245"/>
      <c r="AI459" s="245"/>
      <c r="AJ459" s="245"/>
      <c r="AK459" s="245"/>
      <c r="AL459" s="245"/>
      <c r="AM459" s="248"/>
    </row>
    <row r="460" spans="1:39" ht="39.75" customHeight="1">
      <c r="A460" s="116">
        <f t="shared" si="2"/>
        <v>448</v>
      </c>
      <c r="B460" s="358" t="s">
        <v>223</v>
      </c>
      <c r="C460" s="248"/>
      <c r="D460" s="352"/>
      <c r="E460" s="245"/>
      <c r="F460" s="245"/>
      <c r="G460" s="245"/>
      <c r="H460" s="245"/>
      <c r="I460" s="245"/>
      <c r="J460" s="248"/>
      <c r="K460" s="353"/>
      <c r="L460" s="245"/>
      <c r="M460" s="245"/>
      <c r="N460" s="245"/>
      <c r="O460" s="248"/>
      <c r="P460" s="354"/>
      <c r="Q460" s="245"/>
      <c r="R460" s="245"/>
      <c r="S460" s="245"/>
      <c r="T460" s="245"/>
      <c r="U460" s="245"/>
      <c r="V460" s="245"/>
      <c r="W460" s="245"/>
      <c r="X460" s="248"/>
      <c r="Y460" s="355"/>
      <c r="Z460" s="245"/>
      <c r="AA460" s="246"/>
      <c r="AB460" s="356"/>
      <c r="AC460" s="245"/>
      <c r="AD460" s="248"/>
      <c r="AE460" s="357"/>
      <c r="AF460" s="245"/>
      <c r="AG460" s="245"/>
      <c r="AH460" s="245"/>
      <c r="AI460" s="245"/>
      <c r="AJ460" s="245"/>
      <c r="AK460" s="245"/>
      <c r="AL460" s="245"/>
      <c r="AM460" s="248"/>
    </row>
    <row r="461" spans="1:39" ht="39.75" customHeight="1">
      <c r="A461" s="116">
        <f t="shared" si="2"/>
        <v>449</v>
      </c>
      <c r="B461" s="358" t="s">
        <v>223</v>
      </c>
      <c r="C461" s="248"/>
      <c r="D461" s="352"/>
      <c r="E461" s="245"/>
      <c r="F461" s="245"/>
      <c r="G461" s="245"/>
      <c r="H461" s="245"/>
      <c r="I461" s="245"/>
      <c r="J461" s="248"/>
      <c r="K461" s="353"/>
      <c r="L461" s="245"/>
      <c r="M461" s="245"/>
      <c r="N461" s="245"/>
      <c r="O461" s="248"/>
      <c r="P461" s="354"/>
      <c r="Q461" s="245"/>
      <c r="R461" s="245"/>
      <c r="S461" s="245"/>
      <c r="T461" s="245"/>
      <c r="U461" s="245"/>
      <c r="V461" s="245"/>
      <c r="W461" s="245"/>
      <c r="X461" s="248"/>
      <c r="Y461" s="355"/>
      <c r="Z461" s="245"/>
      <c r="AA461" s="246"/>
      <c r="AB461" s="356"/>
      <c r="AC461" s="245"/>
      <c r="AD461" s="248"/>
      <c r="AE461" s="357"/>
      <c r="AF461" s="245"/>
      <c r="AG461" s="245"/>
      <c r="AH461" s="245"/>
      <c r="AI461" s="245"/>
      <c r="AJ461" s="245"/>
      <c r="AK461" s="245"/>
      <c r="AL461" s="245"/>
      <c r="AM461" s="248"/>
    </row>
    <row r="462" spans="1:39" ht="39.75" customHeight="1">
      <c r="A462" s="116">
        <f t="shared" si="2"/>
        <v>450</v>
      </c>
      <c r="B462" s="358" t="s">
        <v>223</v>
      </c>
      <c r="C462" s="248"/>
      <c r="D462" s="352"/>
      <c r="E462" s="245"/>
      <c r="F462" s="245"/>
      <c r="G462" s="245"/>
      <c r="H462" s="245"/>
      <c r="I462" s="245"/>
      <c r="J462" s="248"/>
      <c r="K462" s="353"/>
      <c r="L462" s="245"/>
      <c r="M462" s="245"/>
      <c r="N462" s="245"/>
      <c r="O462" s="248"/>
      <c r="P462" s="354"/>
      <c r="Q462" s="245"/>
      <c r="R462" s="245"/>
      <c r="S462" s="245"/>
      <c r="T462" s="245"/>
      <c r="U462" s="245"/>
      <c r="V462" s="245"/>
      <c r="W462" s="245"/>
      <c r="X462" s="248"/>
      <c r="Y462" s="355"/>
      <c r="Z462" s="245"/>
      <c r="AA462" s="246"/>
      <c r="AB462" s="356"/>
      <c r="AC462" s="245"/>
      <c r="AD462" s="248"/>
      <c r="AE462" s="357"/>
      <c r="AF462" s="245"/>
      <c r="AG462" s="245"/>
      <c r="AH462" s="245"/>
      <c r="AI462" s="245"/>
      <c r="AJ462" s="245"/>
      <c r="AK462" s="245"/>
      <c r="AL462" s="245"/>
      <c r="AM462" s="248"/>
    </row>
    <row r="463" spans="1:39" ht="39.75" customHeight="1">
      <c r="A463" s="116">
        <f t="shared" si="2"/>
        <v>451</v>
      </c>
      <c r="B463" s="358" t="s">
        <v>223</v>
      </c>
      <c r="C463" s="248"/>
      <c r="D463" s="352"/>
      <c r="E463" s="245"/>
      <c r="F463" s="245"/>
      <c r="G463" s="245"/>
      <c r="H463" s="245"/>
      <c r="I463" s="245"/>
      <c r="J463" s="248"/>
      <c r="K463" s="353"/>
      <c r="L463" s="245"/>
      <c r="M463" s="245"/>
      <c r="N463" s="245"/>
      <c r="O463" s="248"/>
      <c r="P463" s="354"/>
      <c r="Q463" s="245"/>
      <c r="R463" s="245"/>
      <c r="S463" s="245"/>
      <c r="T463" s="245"/>
      <c r="U463" s="245"/>
      <c r="V463" s="245"/>
      <c r="W463" s="245"/>
      <c r="X463" s="248"/>
      <c r="Y463" s="355"/>
      <c r="Z463" s="245"/>
      <c r="AA463" s="246"/>
      <c r="AB463" s="356"/>
      <c r="AC463" s="245"/>
      <c r="AD463" s="248"/>
      <c r="AE463" s="357"/>
      <c r="AF463" s="245"/>
      <c r="AG463" s="245"/>
      <c r="AH463" s="245"/>
      <c r="AI463" s="245"/>
      <c r="AJ463" s="245"/>
      <c r="AK463" s="245"/>
      <c r="AL463" s="245"/>
      <c r="AM463" s="248"/>
    </row>
    <row r="464" spans="1:39" ht="39.75" customHeight="1">
      <c r="A464" s="116">
        <f t="shared" si="2"/>
        <v>452</v>
      </c>
      <c r="B464" s="358" t="s">
        <v>223</v>
      </c>
      <c r="C464" s="248"/>
      <c r="D464" s="352"/>
      <c r="E464" s="245"/>
      <c r="F464" s="245"/>
      <c r="G464" s="245"/>
      <c r="H464" s="245"/>
      <c r="I464" s="245"/>
      <c r="J464" s="248"/>
      <c r="K464" s="353"/>
      <c r="L464" s="245"/>
      <c r="M464" s="245"/>
      <c r="N464" s="245"/>
      <c r="O464" s="248"/>
      <c r="P464" s="354"/>
      <c r="Q464" s="245"/>
      <c r="R464" s="245"/>
      <c r="S464" s="245"/>
      <c r="T464" s="245"/>
      <c r="U464" s="245"/>
      <c r="V464" s="245"/>
      <c r="W464" s="245"/>
      <c r="X464" s="248"/>
      <c r="Y464" s="355"/>
      <c r="Z464" s="245"/>
      <c r="AA464" s="246"/>
      <c r="AB464" s="356"/>
      <c r="AC464" s="245"/>
      <c r="AD464" s="248"/>
      <c r="AE464" s="357"/>
      <c r="AF464" s="245"/>
      <c r="AG464" s="245"/>
      <c r="AH464" s="245"/>
      <c r="AI464" s="245"/>
      <c r="AJ464" s="245"/>
      <c r="AK464" s="245"/>
      <c r="AL464" s="245"/>
      <c r="AM464" s="248"/>
    </row>
    <row r="465" spans="1:39" ht="39.75" customHeight="1">
      <c r="A465" s="116">
        <f t="shared" si="2"/>
        <v>453</v>
      </c>
      <c r="B465" s="358" t="s">
        <v>223</v>
      </c>
      <c r="C465" s="248"/>
      <c r="D465" s="352"/>
      <c r="E465" s="245"/>
      <c r="F465" s="245"/>
      <c r="G465" s="245"/>
      <c r="H465" s="245"/>
      <c r="I465" s="245"/>
      <c r="J465" s="248"/>
      <c r="K465" s="353"/>
      <c r="L465" s="245"/>
      <c r="M465" s="245"/>
      <c r="N465" s="245"/>
      <c r="O465" s="248"/>
      <c r="P465" s="354"/>
      <c r="Q465" s="245"/>
      <c r="R465" s="245"/>
      <c r="S465" s="245"/>
      <c r="T465" s="245"/>
      <c r="U465" s="245"/>
      <c r="V465" s="245"/>
      <c r="W465" s="245"/>
      <c r="X465" s="248"/>
      <c r="Y465" s="355"/>
      <c r="Z465" s="245"/>
      <c r="AA465" s="246"/>
      <c r="AB465" s="356"/>
      <c r="AC465" s="245"/>
      <c r="AD465" s="248"/>
      <c r="AE465" s="357"/>
      <c r="AF465" s="245"/>
      <c r="AG465" s="245"/>
      <c r="AH465" s="245"/>
      <c r="AI465" s="245"/>
      <c r="AJ465" s="245"/>
      <c r="AK465" s="245"/>
      <c r="AL465" s="245"/>
      <c r="AM465" s="248"/>
    </row>
    <row r="466" spans="1:39" ht="39.75" customHeight="1">
      <c r="A466" s="116">
        <f t="shared" si="2"/>
        <v>454</v>
      </c>
      <c r="B466" s="358" t="s">
        <v>223</v>
      </c>
      <c r="C466" s="248"/>
      <c r="D466" s="352"/>
      <c r="E466" s="245"/>
      <c r="F466" s="245"/>
      <c r="G466" s="245"/>
      <c r="H466" s="245"/>
      <c r="I466" s="245"/>
      <c r="J466" s="248"/>
      <c r="K466" s="353"/>
      <c r="L466" s="245"/>
      <c r="M466" s="245"/>
      <c r="N466" s="245"/>
      <c r="O466" s="248"/>
      <c r="P466" s="354"/>
      <c r="Q466" s="245"/>
      <c r="R466" s="245"/>
      <c r="S466" s="245"/>
      <c r="T466" s="245"/>
      <c r="U466" s="245"/>
      <c r="V466" s="245"/>
      <c r="W466" s="245"/>
      <c r="X466" s="248"/>
      <c r="Y466" s="355"/>
      <c r="Z466" s="245"/>
      <c r="AA466" s="246"/>
      <c r="AB466" s="356"/>
      <c r="AC466" s="245"/>
      <c r="AD466" s="248"/>
      <c r="AE466" s="357"/>
      <c r="AF466" s="245"/>
      <c r="AG466" s="245"/>
      <c r="AH466" s="245"/>
      <c r="AI466" s="245"/>
      <c r="AJ466" s="245"/>
      <c r="AK466" s="245"/>
      <c r="AL466" s="245"/>
      <c r="AM466" s="248"/>
    </row>
    <row r="467" spans="1:39" ht="39.75" customHeight="1">
      <c r="A467" s="116">
        <f t="shared" si="2"/>
        <v>455</v>
      </c>
      <c r="B467" s="358" t="s">
        <v>223</v>
      </c>
      <c r="C467" s="248"/>
      <c r="D467" s="352"/>
      <c r="E467" s="245"/>
      <c r="F467" s="245"/>
      <c r="G467" s="245"/>
      <c r="H467" s="245"/>
      <c r="I467" s="245"/>
      <c r="J467" s="248"/>
      <c r="K467" s="353"/>
      <c r="L467" s="245"/>
      <c r="M467" s="245"/>
      <c r="N467" s="245"/>
      <c r="O467" s="248"/>
      <c r="P467" s="354"/>
      <c r="Q467" s="245"/>
      <c r="R467" s="245"/>
      <c r="S467" s="245"/>
      <c r="T467" s="245"/>
      <c r="U467" s="245"/>
      <c r="V467" s="245"/>
      <c r="W467" s="245"/>
      <c r="X467" s="248"/>
      <c r="Y467" s="355"/>
      <c r="Z467" s="245"/>
      <c r="AA467" s="246"/>
      <c r="AB467" s="356"/>
      <c r="AC467" s="245"/>
      <c r="AD467" s="248"/>
      <c r="AE467" s="357"/>
      <c r="AF467" s="245"/>
      <c r="AG467" s="245"/>
      <c r="AH467" s="245"/>
      <c r="AI467" s="245"/>
      <c r="AJ467" s="245"/>
      <c r="AK467" s="245"/>
      <c r="AL467" s="245"/>
      <c r="AM467" s="248"/>
    </row>
    <row r="468" spans="1:39" ht="39.75" customHeight="1">
      <c r="A468" s="116">
        <f t="shared" si="2"/>
        <v>456</v>
      </c>
      <c r="B468" s="358" t="s">
        <v>223</v>
      </c>
      <c r="C468" s="248"/>
      <c r="D468" s="352"/>
      <c r="E468" s="245"/>
      <c r="F468" s="245"/>
      <c r="G468" s="245"/>
      <c r="H468" s="245"/>
      <c r="I468" s="245"/>
      <c r="J468" s="248"/>
      <c r="K468" s="353"/>
      <c r="L468" s="245"/>
      <c r="M468" s="245"/>
      <c r="N468" s="245"/>
      <c r="O468" s="248"/>
      <c r="P468" s="354"/>
      <c r="Q468" s="245"/>
      <c r="R468" s="245"/>
      <c r="S468" s="245"/>
      <c r="T468" s="245"/>
      <c r="U468" s="245"/>
      <c r="V468" s="245"/>
      <c r="W468" s="245"/>
      <c r="X468" s="248"/>
      <c r="Y468" s="355"/>
      <c r="Z468" s="245"/>
      <c r="AA468" s="246"/>
      <c r="AB468" s="356"/>
      <c r="AC468" s="245"/>
      <c r="AD468" s="248"/>
      <c r="AE468" s="357"/>
      <c r="AF468" s="245"/>
      <c r="AG468" s="245"/>
      <c r="AH468" s="245"/>
      <c r="AI468" s="245"/>
      <c r="AJ468" s="245"/>
      <c r="AK468" s="245"/>
      <c r="AL468" s="245"/>
      <c r="AM468" s="248"/>
    </row>
    <row r="469" spans="1:39" ht="39.75" customHeight="1">
      <c r="A469" s="116">
        <f t="shared" si="2"/>
        <v>457</v>
      </c>
      <c r="B469" s="358" t="s">
        <v>223</v>
      </c>
      <c r="C469" s="248"/>
      <c r="D469" s="352"/>
      <c r="E469" s="245"/>
      <c r="F469" s="245"/>
      <c r="G469" s="245"/>
      <c r="H469" s="245"/>
      <c r="I469" s="245"/>
      <c r="J469" s="248"/>
      <c r="K469" s="353"/>
      <c r="L469" s="245"/>
      <c r="M469" s="245"/>
      <c r="N469" s="245"/>
      <c r="O469" s="248"/>
      <c r="P469" s="354"/>
      <c r="Q469" s="245"/>
      <c r="R469" s="245"/>
      <c r="S469" s="245"/>
      <c r="T469" s="245"/>
      <c r="U469" s="245"/>
      <c r="V469" s="245"/>
      <c r="W469" s="245"/>
      <c r="X469" s="248"/>
      <c r="Y469" s="355"/>
      <c r="Z469" s="245"/>
      <c r="AA469" s="246"/>
      <c r="AB469" s="356"/>
      <c r="AC469" s="245"/>
      <c r="AD469" s="248"/>
      <c r="AE469" s="357"/>
      <c r="AF469" s="245"/>
      <c r="AG469" s="245"/>
      <c r="AH469" s="245"/>
      <c r="AI469" s="245"/>
      <c r="AJ469" s="245"/>
      <c r="AK469" s="245"/>
      <c r="AL469" s="245"/>
      <c r="AM469" s="248"/>
    </row>
    <row r="470" spans="1:39" ht="39.75" customHeight="1">
      <c r="A470" s="116">
        <f t="shared" si="2"/>
        <v>458</v>
      </c>
      <c r="B470" s="358" t="s">
        <v>223</v>
      </c>
      <c r="C470" s="248"/>
      <c r="D470" s="352"/>
      <c r="E470" s="245"/>
      <c r="F470" s="245"/>
      <c r="G470" s="245"/>
      <c r="H470" s="245"/>
      <c r="I470" s="245"/>
      <c r="J470" s="248"/>
      <c r="K470" s="353"/>
      <c r="L470" s="245"/>
      <c r="M470" s="245"/>
      <c r="N470" s="245"/>
      <c r="O470" s="248"/>
      <c r="P470" s="354"/>
      <c r="Q470" s="245"/>
      <c r="R470" s="245"/>
      <c r="S470" s="245"/>
      <c r="T470" s="245"/>
      <c r="U470" s="245"/>
      <c r="V470" s="245"/>
      <c r="W470" s="245"/>
      <c r="X470" s="248"/>
      <c r="Y470" s="355"/>
      <c r="Z470" s="245"/>
      <c r="AA470" s="246"/>
      <c r="AB470" s="356"/>
      <c r="AC470" s="245"/>
      <c r="AD470" s="248"/>
      <c r="AE470" s="357"/>
      <c r="AF470" s="245"/>
      <c r="AG470" s="245"/>
      <c r="AH470" s="245"/>
      <c r="AI470" s="245"/>
      <c r="AJ470" s="245"/>
      <c r="AK470" s="245"/>
      <c r="AL470" s="245"/>
      <c r="AM470" s="248"/>
    </row>
    <row r="471" spans="1:39" ht="39.75" customHeight="1">
      <c r="A471" s="116">
        <f t="shared" si="2"/>
        <v>459</v>
      </c>
      <c r="B471" s="358" t="s">
        <v>223</v>
      </c>
      <c r="C471" s="248"/>
      <c r="D471" s="352"/>
      <c r="E471" s="245"/>
      <c r="F471" s="245"/>
      <c r="G471" s="245"/>
      <c r="H471" s="245"/>
      <c r="I471" s="245"/>
      <c r="J471" s="248"/>
      <c r="K471" s="353"/>
      <c r="L471" s="245"/>
      <c r="M471" s="245"/>
      <c r="N471" s="245"/>
      <c r="O471" s="248"/>
      <c r="P471" s="354"/>
      <c r="Q471" s="245"/>
      <c r="R471" s="245"/>
      <c r="S471" s="245"/>
      <c r="T471" s="245"/>
      <c r="U471" s="245"/>
      <c r="V471" s="245"/>
      <c r="W471" s="245"/>
      <c r="X471" s="248"/>
      <c r="Y471" s="355"/>
      <c r="Z471" s="245"/>
      <c r="AA471" s="246"/>
      <c r="AB471" s="356"/>
      <c r="AC471" s="245"/>
      <c r="AD471" s="248"/>
      <c r="AE471" s="357"/>
      <c r="AF471" s="245"/>
      <c r="AG471" s="245"/>
      <c r="AH471" s="245"/>
      <c r="AI471" s="245"/>
      <c r="AJ471" s="245"/>
      <c r="AK471" s="245"/>
      <c r="AL471" s="245"/>
      <c r="AM471" s="248"/>
    </row>
    <row r="472" spans="1:39" ht="39.75" customHeight="1">
      <c r="A472" s="116">
        <f t="shared" si="2"/>
        <v>460</v>
      </c>
      <c r="B472" s="358" t="s">
        <v>223</v>
      </c>
      <c r="C472" s="248"/>
      <c r="D472" s="352"/>
      <c r="E472" s="245"/>
      <c r="F472" s="245"/>
      <c r="G472" s="245"/>
      <c r="H472" s="245"/>
      <c r="I472" s="245"/>
      <c r="J472" s="248"/>
      <c r="K472" s="353"/>
      <c r="L472" s="245"/>
      <c r="M472" s="245"/>
      <c r="N472" s="245"/>
      <c r="O472" s="248"/>
      <c r="P472" s="354"/>
      <c r="Q472" s="245"/>
      <c r="R472" s="245"/>
      <c r="S472" s="245"/>
      <c r="T472" s="245"/>
      <c r="U472" s="245"/>
      <c r="V472" s="245"/>
      <c r="W472" s="245"/>
      <c r="X472" s="248"/>
      <c r="Y472" s="355"/>
      <c r="Z472" s="245"/>
      <c r="AA472" s="246"/>
      <c r="AB472" s="356"/>
      <c r="AC472" s="245"/>
      <c r="AD472" s="248"/>
      <c r="AE472" s="357"/>
      <c r="AF472" s="245"/>
      <c r="AG472" s="245"/>
      <c r="AH472" s="245"/>
      <c r="AI472" s="245"/>
      <c r="AJ472" s="245"/>
      <c r="AK472" s="245"/>
      <c r="AL472" s="245"/>
      <c r="AM472" s="248"/>
    </row>
    <row r="473" spans="1:39" ht="39.75" customHeight="1">
      <c r="A473" s="116">
        <f t="shared" si="2"/>
        <v>461</v>
      </c>
      <c r="B473" s="358" t="s">
        <v>223</v>
      </c>
      <c r="C473" s="248"/>
      <c r="D473" s="352"/>
      <c r="E473" s="245"/>
      <c r="F473" s="245"/>
      <c r="G473" s="245"/>
      <c r="H473" s="245"/>
      <c r="I473" s="245"/>
      <c r="J473" s="248"/>
      <c r="K473" s="353"/>
      <c r="L473" s="245"/>
      <c r="M473" s="245"/>
      <c r="N473" s="245"/>
      <c r="O473" s="248"/>
      <c r="P473" s="354"/>
      <c r="Q473" s="245"/>
      <c r="R473" s="245"/>
      <c r="S473" s="245"/>
      <c r="T473" s="245"/>
      <c r="U473" s="245"/>
      <c r="V473" s="245"/>
      <c r="W473" s="245"/>
      <c r="X473" s="248"/>
      <c r="Y473" s="355"/>
      <c r="Z473" s="245"/>
      <c r="AA473" s="246"/>
      <c r="AB473" s="356"/>
      <c r="AC473" s="245"/>
      <c r="AD473" s="248"/>
      <c r="AE473" s="357"/>
      <c r="AF473" s="245"/>
      <c r="AG473" s="245"/>
      <c r="AH473" s="245"/>
      <c r="AI473" s="245"/>
      <c r="AJ473" s="245"/>
      <c r="AK473" s="245"/>
      <c r="AL473" s="245"/>
      <c r="AM473" s="248"/>
    </row>
    <row r="474" spans="1:39" ht="39.75" customHeight="1">
      <c r="A474" s="116">
        <f t="shared" si="2"/>
        <v>462</v>
      </c>
      <c r="B474" s="358" t="s">
        <v>223</v>
      </c>
      <c r="C474" s="248"/>
      <c r="D474" s="352"/>
      <c r="E474" s="245"/>
      <c r="F474" s="245"/>
      <c r="G474" s="245"/>
      <c r="H474" s="245"/>
      <c r="I474" s="245"/>
      <c r="J474" s="248"/>
      <c r="K474" s="353"/>
      <c r="L474" s="245"/>
      <c r="M474" s="245"/>
      <c r="N474" s="245"/>
      <c r="O474" s="248"/>
      <c r="P474" s="354"/>
      <c r="Q474" s="245"/>
      <c r="R474" s="245"/>
      <c r="S474" s="245"/>
      <c r="T474" s="245"/>
      <c r="U474" s="245"/>
      <c r="V474" s="245"/>
      <c r="W474" s="245"/>
      <c r="X474" s="248"/>
      <c r="Y474" s="355"/>
      <c r="Z474" s="245"/>
      <c r="AA474" s="246"/>
      <c r="AB474" s="356"/>
      <c r="AC474" s="245"/>
      <c r="AD474" s="248"/>
      <c r="AE474" s="357"/>
      <c r="AF474" s="245"/>
      <c r="AG474" s="245"/>
      <c r="AH474" s="245"/>
      <c r="AI474" s="245"/>
      <c r="AJ474" s="245"/>
      <c r="AK474" s="245"/>
      <c r="AL474" s="245"/>
      <c r="AM474" s="248"/>
    </row>
    <row r="475" spans="1:39" ht="39.75" customHeight="1">
      <c r="A475" s="116">
        <f t="shared" si="2"/>
        <v>463</v>
      </c>
      <c r="B475" s="358" t="s">
        <v>223</v>
      </c>
      <c r="C475" s="248"/>
      <c r="D475" s="352"/>
      <c r="E475" s="245"/>
      <c r="F475" s="245"/>
      <c r="G475" s="245"/>
      <c r="H475" s="245"/>
      <c r="I475" s="245"/>
      <c r="J475" s="248"/>
      <c r="K475" s="353"/>
      <c r="L475" s="245"/>
      <c r="M475" s="245"/>
      <c r="N475" s="245"/>
      <c r="O475" s="248"/>
      <c r="P475" s="354"/>
      <c r="Q475" s="245"/>
      <c r="R475" s="245"/>
      <c r="S475" s="245"/>
      <c r="T475" s="245"/>
      <c r="U475" s="245"/>
      <c r="V475" s="245"/>
      <c r="W475" s="245"/>
      <c r="X475" s="248"/>
      <c r="Y475" s="355"/>
      <c r="Z475" s="245"/>
      <c r="AA475" s="246"/>
      <c r="AB475" s="356"/>
      <c r="AC475" s="245"/>
      <c r="AD475" s="248"/>
      <c r="AE475" s="357"/>
      <c r="AF475" s="245"/>
      <c r="AG475" s="245"/>
      <c r="AH475" s="245"/>
      <c r="AI475" s="245"/>
      <c r="AJ475" s="245"/>
      <c r="AK475" s="245"/>
      <c r="AL475" s="245"/>
      <c r="AM475" s="248"/>
    </row>
    <row r="476" spans="1:39" ht="39.75" customHeight="1">
      <c r="A476" s="116">
        <f t="shared" si="2"/>
        <v>464</v>
      </c>
      <c r="B476" s="358" t="s">
        <v>223</v>
      </c>
      <c r="C476" s="248"/>
      <c r="D476" s="352"/>
      <c r="E476" s="245"/>
      <c r="F476" s="245"/>
      <c r="G476" s="245"/>
      <c r="H476" s="245"/>
      <c r="I476" s="245"/>
      <c r="J476" s="248"/>
      <c r="K476" s="353"/>
      <c r="L476" s="245"/>
      <c r="M476" s="245"/>
      <c r="N476" s="245"/>
      <c r="O476" s="248"/>
      <c r="P476" s="354"/>
      <c r="Q476" s="245"/>
      <c r="R476" s="245"/>
      <c r="S476" s="245"/>
      <c r="T476" s="245"/>
      <c r="U476" s="245"/>
      <c r="V476" s="245"/>
      <c r="W476" s="245"/>
      <c r="X476" s="248"/>
      <c r="Y476" s="355"/>
      <c r="Z476" s="245"/>
      <c r="AA476" s="246"/>
      <c r="AB476" s="356"/>
      <c r="AC476" s="245"/>
      <c r="AD476" s="248"/>
      <c r="AE476" s="357"/>
      <c r="AF476" s="245"/>
      <c r="AG476" s="245"/>
      <c r="AH476" s="245"/>
      <c r="AI476" s="245"/>
      <c r="AJ476" s="245"/>
      <c r="AK476" s="245"/>
      <c r="AL476" s="245"/>
      <c r="AM476" s="248"/>
    </row>
    <row r="477" spans="1:39" ht="39.75" customHeight="1">
      <c r="A477" s="116">
        <f t="shared" si="2"/>
        <v>465</v>
      </c>
      <c r="B477" s="358" t="s">
        <v>223</v>
      </c>
      <c r="C477" s="248"/>
      <c r="D477" s="352"/>
      <c r="E477" s="245"/>
      <c r="F477" s="245"/>
      <c r="G477" s="245"/>
      <c r="H477" s="245"/>
      <c r="I477" s="245"/>
      <c r="J477" s="248"/>
      <c r="K477" s="353"/>
      <c r="L477" s="245"/>
      <c r="M477" s="245"/>
      <c r="N477" s="245"/>
      <c r="O477" s="248"/>
      <c r="P477" s="354"/>
      <c r="Q477" s="245"/>
      <c r="R477" s="245"/>
      <c r="S477" s="245"/>
      <c r="T477" s="245"/>
      <c r="U477" s="245"/>
      <c r="V477" s="245"/>
      <c r="W477" s="245"/>
      <c r="X477" s="248"/>
      <c r="Y477" s="355"/>
      <c r="Z477" s="245"/>
      <c r="AA477" s="246"/>
      <c r="AB477" s="356"/>
      <c r="AC477" s="245"/>
      <c r="AD477" s="248"/>
      <c r="AE477" s="357"/>
      <c r="AF477" s="245"/>
      <c r="AG477" s="245"/>
      <c r="AH477" s="245"/>
      <c r="AI477" s="245"/>
      <c r="AJ477" s="245"/>
      <c r="AK477" s="245"/>
      <c r="AL477" s="245"/>
      <c r="AM477" s="248"/>
    </row>
    <row r="478" spans="1:39" ht="39.75" customHeight="1">
      <c r="A478" s="116">
        <f t="shared" si="2"/>
        <v>466</v>
      </c>
      <c r="B478" s="358" t="s">
        <v>223</v>
      </c>
      <c r="C478" s="248"/>
      <c r="D478" s="352"/>
      <c r="E478" s="245"/>
      <c r="F478" s="245"/>
      <c r="G478" s="245"/>
      <c r="H478" s="245"/>
      <c r="I478" s="245"/>
      <c r="J478" s="248"/>
      <c r="K478" s="353"/>
      <c r="L478" s="245"/>
      <c r="M478" s="245"/>
      <c r="N478" s="245"/>
      <c r="O478" s="248"/>
      <c r="P478" s="354"/>
      <c r="Q478" s="245"/>
      <c r="R478" s="245"/>
      <c r="S478" s="245"/>
      <c r="T478" s="245"/>
      <c r="U478" s="245"/>
      <c r="V478" s="245"/>
      <c r="W478" s="245"/>
      <c r="X478" s="248"/>
      <c r="Y478" s="355"/>
      <c r="Z478" s="245"/>
      <c r="AA478" s="246"/>
      <c r="AB478" s="356"/>
      <c r="AC478" s="245"/>
      <c r="AD478" s="248"/>
      <c r="AE478" s="357"/>
      <c r="AF478" s="245"/>
      <c r="AG478" s="245"/>
      <c r="AH478" s="245"/>
      <c r="AI478" s="245"/>
      <c r="AJ478" s="245"/>
      <c r="AK478" s="245"/>
      <c r="AL478" s="245"/>
      <c r="AM478" s="248"/>
    </row>
    <row r="479" spans="1:39" ht="39.75" customHeight="1">
      <c r="A479" s="116">
        <f t="shared" si="2"/>
        <v>467</v>
      </c>
      <c r="B479" s="358" t="s">
        <v>223</v>
      </c>
      <c r="C479" s="248"/>
      <c r="D479" s="352"/>
      <c r="E479" s="245"/>
      <c r="F479" s="245"/>
      <c r="G479" s="245"/>
      <c r="H479" s="245"/>
      <c r="I479" s="245"/>
      <c r="J479" s="248"/>
      <c r="K479" s="353"/>
      <c r="L479" s="245"/>
      <c r="M479" s="245"/>
      <c r="N479" s="245"/>
      <c r="O479" s="248"/>
      <c r="P479" s="354"/>
      <c r="Q479" s="245"/>
      <c r="R479" s="245"/>
      <c r="S479" s="245"/>
      <c r="T479" s="245"/>
      <c r="U479" s="245"/>
      <c r="V479" s="245"/>
      <c r="W479" s="245"/>
      <c r="X479" s="248"/>
      <c r="Y479" s="355"/>
      <c r="Z479" s="245"/>
      <c r="AA479" s="246"/>
      <c r="AB479" s="356"/>
      <c r="AC479" s="245"/>
      <c r="AD479" s="248"/>
      <c r="AE479" s="357"/>
      <c r="AF479" s="245"/>
      <c r="AG479" s="245"/>
      <c r="AH479" s="245"/>
      <c r="AI479" s="245"/>
      <c r="AJ479" s="245"/>
      <c r="AK479" s="245"/>
      <c r="AL479" s="245"/>
      <c r="AM479" s="248"/>
    </row>
    <row r="480" spans="1:39" ht="39.75" customHeight="1">
      <c r="A480" s="116">
        <f t="shared" si="2"/>
        <v>468</v>
      </c>
      <c r="B480" s="358" t="s">
        <v>223</v>
      </c>
      <c r="C480" s="248"/>
      <c r="D480" s="352"/>
      <c r="E480" s="245"/>
      <c r="F480" s="245"/>
      <c r="G480" s="245"/>
      <c r="H480" s="245"/>
      <c r="I480" s="245"/>
      <c r="J480" s="248"/>
      <c r="K480" s="353"/>
      <c r="L480" s="245"/>
      <c r="M480" s="245"/>
      <c r="N480" s="245"/>
      <c r="O480" s="248"/>
      <c r="P480" s="354"/>
      <c r="Q480" s="245"/>
      <c r="R480" s="245"/>
      <c r="S480" s="245"/>
      <c r="T480" s="245"/>
      <c r="U480" s="245"/>
      <c r="V480" s="245"/>
      <c r="W480" s="245"/>
      <c r="X480" s="248"/>
      <c r="Y480" s="355"/>
      <c r="Z480" s="245"/>
      <c r="AA480" s="246"/>
      <c r="AB480" s="356"/>
      <c r="AC480" s="245"/>
      <c r="AD480" s="248"/>
      <c r="AE480" s="357"/>
      <c r="AF480" s="245"/>
      <c r="AG480" s="245"/>
      <c r="AH480" s="245"/>
      <c r="AI480" s="245"/>
      <c r="AJ480" s="245"/>
      <c r="AK480" s="245"/>
      <c r="AL480" s="245"/>
      <c r="AM480" s="248"/>
    </row>
    <row r="481" spans="1:39" ht="39.75" customHeight="1">
      <c r="A481" s="116">
        <f t="shared" si="2"/>
        <v>469</v>
      </c>
      <c r="B481" s="358" t="s">
        <v>223</v>
      </c>
      <c r="C481" s="248"/>
      <c r="D481" s="352"/>
      <c r="E481" s="245"/>
      <c r="F481" s="245"/>
      <c r="G481" s="245"/>
      <c r="H481" s="245"/>
      <c r="I481" s="245"/>
      <c r="J481" s="248"/>
      <c r="K481" s="353"/>
      <c r="L481" s="245"/>
      <c r="M481" s="245"/>
      <c r="N481" s="245"/>
      <c r="O481" s="248"/>
      <c r="P481" s="354"/>
      <c r="Q481" s="245"/>
      <c r="R481" s="245"/>
      <c r="S481" s="245"/>
      <c r="T481" s="245"/>
      <c r="U481" s="245"/>
      <c r="V481" s="245"/>
      <c r="W481" s="245"/>
      <c r="X481" s="248"/>
      <c r="Y481" s="355"/>
      <c r="Z481" s="245"/>
      <c r="AA481" s="246"/>
      <c r="AB481" s="356"/>
      <c r="AC481" s="245"/>
      <c r="AD481" s="248"/>
      <c r="AE481" s="357"/>
      <c r="AF481" s="245"/>
      <c r="AG481" s="245"/>
      <c r="AH481" s="245"/>
      <c r="AI481" s="245"/>
      <c r="AJ481" s="245"/>
      <c r="AK481" s="245"/>
      <c r="AL481" s="245"/>
      <c r="AM481" s="248"/>
    </row>
    <row r="482" spans="1:39" ht="39.75" customHeight="1">
      <c r="A482" s="116">
        <f t="shared" si="2"/>
        <v>470</v>
      </c>
      <c r="B482" s="358" t="s">
        <v>223</v>
      </c>
      <c r="C482" s="248"/>
      <c r="D482" s="352"/>
      <c r="E482" s="245"/>
      <c r="F482" s="245"/>
      <c r="G482" s="245"/>
      <c r="H482" s="245"/>
      <c r="I482" s="245"/>
      <c r="J482" s="248"/>
      <c r="K482" s="353"/>
      <c r="L482" s="245"/>
      <c r="M482" s="245"/>
      <c r="N482" s="245"/>
      <c r="O482" s="248"/>
      <c r="P482" s="354"/>
      <c r="Q482" s="245"/>
      <c r="R482" s="245"/>
      <c r="S482" s="245"/>
      <c r="T482" s="245"/>
      <c r="U482" s="245"/>
      <c r="V482" s="245"/>
      <c r="W482" s="245"/>
      <c r="X482" s="248"/>
      <c r="Y482" s="355"/>
      <c r="Z482" s="245"/>
      <c r="AA482" s="246"/>
      <c r="AB482" s="356"/>
      <c r="AC482" s="245"/>
      <c r="AD482" s="248"/>
      <c r="AE482" s="357"/>
      <c r="AF482" s="245"/>
      <c r="AG482" s="245"/>
      <c r="AH482" s="245"/>
      <c r="AI482" s="245"/>
      <c r="AJ482" s="245"/>
      <c r="AK482" s="245"/>
      <c r="AL482" s="245"/>
      <c r="AM482" s="248"/>
    </row>
    <row r="483" spans="1:39" ht="39.75" customHeight="1">
      <c r="A483" s="116">
        <f t="shared" si="2"/>
        <v>471</v>
      </c>
      <c r="B483" s="358" t="s">
        <v>223</v>
      </c>
      <c r="C483" s="248"/>
      <c r="D483" s="352"/>
      <c r="E483" s="245"/>
      <c r="F483" s="245"/>
      <c r="G483" s="245"/>
      <c r="H483" s="245"/>
      <c r="I483" s="245"/>
      <c r="J483" s="248"/>
      <c r="K483" s="353"/>
      <c r="L483" s="245"/>
      <c r="M483" s="245"/>
      <c r="N483" s="245"/>
      <c r="O483" s="248"/>
      <c r="P483" s="354"/>
      <c r="Q483" s="245"/>
      <c r="R483" s="245"/>
      <c r="S483" s="245"/>
      <c r="T483" s="245"/>
      <c r="U483" s="245"/>
      <c r="V483" s="245"/>
      <c r="W483" s="245"/>
      <c r="X483" s="248"/>
      <c r="Y483" s="355"/>
      <c r="Z483" s="245"/>
      <c r="AA483" s="246"/>
      <c r="AB483" s="356"/>
      <c r="AC483" s="245"/>
      <c r="AD483" s="248"/>
      <c r="AE483" s="357"/>
      <c r="AF483" s="245"/>
      <c r="AG483" s="245"/>
      <c r="AH483" s="245"/>
      <c r="AI483" s="245"/>
      <c r="AJ483" s="245"/>
      <c r="AK483" s="245"/>
      <c r="AL483" s="245"/>
      <c r="AM483" s="248"/>
    </row>
    <row r="484" spans="1:39" ht="39.75" customHeight="1">
      <c r="A484" s="116">
        <f t="shared" si="2"/>
        <v>472</v>
      </c>
      <c r="B484" s="358" t="s">
        <v>223</v>
      </c>
      <c r="C484" s="248"/>
      <c r="D484" s="352"/>
      <c r="E484" s="245"/>
      <c r="F484" s="245"/>
      <c r="G484" s="245"/>
      <c r="H484" s="245"/>
      <c r="I484" s="245"/>
      <c r="J484" s="248"/>
      <c r="K484" s="353"/>
      <c r="L484" s="245"/>
      <c r="M484" s="245"/>
      <c r="N484" s="245"/>
      <c r="O484" s="248"/>
      <c r="P484" s="354"/>
      <c r="Q484" s="245"/>
      <c r="R484" s="245"/>
      <c r="S484" s="245"/>
      <c r="T484" s="245"/>
      <c r="U484" s="245"/>
      <c r="V484" s="245"/>
      <c r="W484" s="245"/>
      <c r="X484" s="248"/>
      <c r="Y484" s="355"/>
      <c r="Z484" s="245"/>
      <c r="AA484" s="246"/>
      <c r="AB484" s="356"/>
      <c r="AC484" s="245"/>
      <c r="AD484" s="248"/>
      <c r="AE484" s="357"/>
      <c r="AF484" s="245"/>
      <c r="AG484" s="245"/>
      <c r="AH484" s="245"/>
      <c r="AI484" s="245"/>
      <c r="AJ484" s="245"/>
      <c r="AK484" s="245"/>
      <c r="AL484" s="245"/>
      <c r="AM484" s="248"/>
    </row>
    <row r="485" spans="1:39" ht="39.75" customHeight="1">
      <c r="A485" s="116">
        <f t="shared" si="2"/>
        <v>473</v>
      </c>
      <c r="B485" s="358" t="s">
        <v>223</v>
      </c>
      <c r="C485" s="248"/>
      <c r="D485" s="352"/>
      <c r="E485" s="245"/>
      <c r="F485" s="245"/>
      <c r="G485" s="245"/>
      <c r="H485" s="245"/>
      <c r="I485" s="245"/>
      <c r="J485" s="248"/>
      <c r="K485" s="353"/>
      <c r="L485" s="245"/>
      <c r="M485" s="245"/>
      <c r="N485" s="245"/>
      <c r="O485" s="248"/>
      <c r="P485" s="354"/>
      <c r="Q485" s="245"/>
      <c r="R485" s="245"/>
      <c r="S485" s="245"/>
      <c r="T485" s="245"/>
      <c r="U485" s="245"/>
      <c r="V485" s="245"/>
      <c r="W485" s="245"/>
      <c r="X485" s="248"/>
      <c r="Y485" s="355"/>
      <c r="Z485" s="245"/>
      <c r="AA485" s="246"/>
      <c r="AB485" s="356"/>
      <c r="AC485" s="245"/>
      <c r="AD485" s="248"/>
      <c r="AE485" s="357"/>
      <c r="AF485" s="245"/>
      <c r="AG485" s="245"/>
      <c r="AH485" s="245"/>
      <c r="AI485" s="245"/>
      <c r="AJ485" s="245"/>
      <c r="AK485" s="245"/>
      <c r="AL485" s="245"/>
      <c r="AM485" s="248"/>
    </row>
    <row r="486" spans="1:39" ht="39.75" customHeight="1">
      <c r="A486" s="116">
        <f t="shared" si="2"/>
        <v>474</v>
      </c>
      <c r="B486" s="358" t="s">
        <v>223</v>
      </c>
      <c r="C486" s="248"/>
      <c r="D486" s="352"/>
      <c r="E486" s="245"/>
      <c r="F486" s="245"/>
      <c r="G486" s="245"/>
      <c r="H486" s="245"/>
      <c r="I486" s="245"/>
      <c r="J486" s="248"/>
      <c r="K486" s="353"/>
      <c r="L486" s="245"/>
      <c r="M486" s="245"/>
      <c r="N486" s="245"/>
      <c r="O486" s="248"/>
      <c r="P486" s="354"/>
      <c r="Q486" s="245"/>
      <c r="R486" s="245"/>
      <c r="S486" s="245"/>
      <c r="T486" s="245"/>
      <c r="U486" s="245"/>
      <c r="V486" s="245"/>
      <c r="W486" s="245"/>
      <c r="X486" s="248"/>
      <c r="Y486" s="355"/>
      <c r="Z486" s="245"/>
      <c r="AA486" s="246"/>
      <c r="AB486" s="356"/>
      <c r="AC486" s="245"/>
      <c r="AD486" s="248"/>
      <c r="AE486" s="357"/>
      <c r="AF486" s="245"/>
      <c r="AG486" s="245"/>
      <c r="AH486" s="245"/>
      <c r="AI486" s="245"/>
      <c r="AJ486" s="245"/>
      <c r="AK486" s="245"/>
      <c r="AL486" s="245"/>
      <c r="AM486" s="248"/>
    </row>
    <row r="487" spans="1:39" ht="39.75" customHeight="1">
      <c r="A487" s="116">
        <f t="shared" si="2"/>
        <v>475</v>
      </c>
      <c r="B487" s="358" t="s">
        <v>223</v>
      </c>
      <c r="C487" s="248"/>
      <c r="D487" s="352"/>
      <c r="E487" s="245"/>
      <c r="F487" s="245"/>
      <c r="G487" s="245"/>
      <c r="H487" s="245"/>
      <c r="I487" s="245"/>
      <c r="J487" s="248"/>
      <c r="K487" s="353"/>
      <c r="L487" s="245"/>
      <c r="M487" s="245"/>
      <c r="N487" s="245"/>
      <c r="O487" s="248"/>
      <c r="P487" s="354"/>
      <c r="Q487" s="245"/>
      <c r="R487" s="245"/>
      <c r="S487" s="245"/>
      <c r="T487" s="245"/>
      <c r="U487" s="245"/>
      <c r="V487" s="245"/>
      <c r="W487" s="245"/>
      <c r="X487" s="248"/>
      <c r="Y487" s="355"/>
      <c r="Z487" s="245"/>
      <c r="AA487" s="246"/>
      <c r="AB487" s="356"/>
      <c r="AC487" s="245"/>
      <c r="AD487" s="248"/>
      <c r="AE487" s="357"/>
      <c r="AF487" s="245"/>
      <c r="AG487" s="245"/>
      <c r="AH487" s="245"/>
      <c r="AI487" s="245"/>
      <c r="AJ487" s="245"/>
      <c r="AK487" s="245"/>
      <c r="AL487" s="245"/>
      <c r="AM487" s="248"/>
    </row>
    <row r="488" spans="1:39" ht="39.75" customHeight="1">
      <c r="A488" s="116">
        <f t="shared" si="2"/>
        <v>476</v>
      </c>
      <c r="B488" s="358" t="s">
        <v>223</v>
      </c>
      <c r="C488" s="248"/>
      <c r="D488" s="352"/>
      <c r="E488" s="245"/>
      <c r="F488" s="245"/>
      <c r="G488" s="245"/>
      <c r="H488" s="245"/>
      <c r="I488" s="245"/>
      <c r="J488" s="248"/>
      <c r="K488" s="353"/>
      <c r="L488" s="245"/>
      <c r="M488" s="245"/>
      <c r="N488" s="245"/>
      <c r="O488" s="248"/>
      <c r="P488" s="354"/>
      <c r="Q488" s="245"/>
      <c r="R488" s="245"/>
      <c r="S488" s="245"/>
      <c r="T488" s="245"/>
      <c r="U488" s="245"/>
      <c r="V488" s="245"/>
      <c r="W488" s="245"/>
      <c r="X488" s="248"/>
      <c r="Y488" s="355"/>
      <c r="Z488" s="245"/>
      <c r="AA488" s="246"/>
      <c r="AB488" s="356"/>
      <c r="AC488" s="245"/>
      <c r="AD488" s="248"/>
      <c r="AE488" s="357"/>
      <c r="AF488" s="245"/>
      <c r="AG488" s="245"/>
      <c r="AH488" s="245"/>
      <c r="AI488" s="245"/>
      <c r="AJ488" s="245"/>
      <c r="AK488" s="245"/>
      <c r="AL488" s="245"/>
      <c r="AM488" s="248"/>
    </row>
    <row r="489" spans="1:39" ht="39.75" customHeight="1">
      <c r="A489" s="116">
        <f t="shared" si="2"/>
        <v>477</v>
      </c>
      <c r="B489" s="358" t="s">
        <v>223</v>
      </c>
      <c r="C489" s="248"/>
      <c r="D489" s="352"/>
      <c r="E489" s="245"/>
      <c r="F489" s="245"/>
      <c r="G489" s="245"/>
      <c r="H489" s="245"/>
      <c r="I489" s="245"/>
      <c r="J489" s="248"/>
      <c r="K489" s="353"/>
      <c r="L489" s="245"/>
      <c r="M489" s="245"/>
      <c r="N489" s="245"/>
      <c r="O489" s="248"/>
      <c r="P489" s="354"/>
      <c r="Q489" s="245"/>
      <c r="R489" s="245"/>
      <c r="S489" s="245"/>
      <c r="T489" s="245"/>
      <c r="U489" s="245"/>
      <c r="V489" s="245"/>
      <c r="W489" s="245"/>
      <c r="X489" s="248"/>
      <c r="Y489" s="355"/>
      <c r="Z489" s="245"/>
      <c r="AA489" s="246"/>
      <c r="AB489" s="356"/>
      <c r="AC489" s="245"/>
      <c r="AD489" s="248"/>
      <c r="AE489" s="357"/>
      <c r="AF489" s="245"/>
      <c r="AG489" s="245"/>
      <c r="AH489" s="245"/>
      <c r="AI489" s="245"/>
      <c r="AJ489" s="245"/>
      <c r="AK489" s="245"/>
      <c r="AL489" s="245"/>
      <c r="AM489" s="248"/>
    </row>
    <row r="490" spans="1:39" ht="39.75" customHeight="1">
      <c r="A490" s="116">
        <f t="shared" si="2"/>
        <v>478</v>
      </c>
      <c r="B490" s="358" t="s">
        <v>223</v>
      </c>
      <c r="C490" s="248"/>
      <c r="D490" s="352"/>
      <c r="E490" s="245"/>
      <c r="F490" s="245"/>
      <c r="G490" s="245"/>
      <c r="H490" s="245"/>
      <c r="I490" s="245"/>
      <c r="J490" s="248"/>
      <c r="K490" s="353"/>
      <c r="L490" s="245"/>
      <c r="M490" s="245"/>
      <c r="N490" s="245"/>
      <c r="O490" s="248"/>
      <c r="P490" s="354"/>
      <c r="Q490" s="245"/>
      <c r="R490" s="245"/>
      <c r="S490" s="245"/>
      <c r="T490" s="245"/>
      <c r="U490" s="245"/>
      <c r="V490" s="245"/>
      <c r="W490" s="245"/>
      <c r="X490" s="248"/>
      <c r="Y490" s="355"/>
      <c r="Z490" s="245"/>
      <c r="AA490" s="246"/>
      <c r="AB490" s="356"/>
      <c r="AC490" s="245"/>
      <c r="AD490" s="248"/>
      <c r="AE490" s="357"/>
      <c r="AF490" s="245"/>
      <c r="AG490" s="245"/>
      <c r="AH490" s="245"/>
      <c r="AI490" s="245"/>
      <c r="AJ490" s="245"/>
      <c r="AK490" s="245"/>
      <c r="AL490" s="245"/>
      <c r="AM490" s="248"/>
    </row>
    <row r="491" spans="1:39" ht="39.75" customHeight="1">
      <c r="A491" s="116">
        <f t="shared" si="2"/>
        <v>479</v>
      </c>
      <c r="B491" s="358" t="s">
        <v>223</v>
      </c>
      <c r="C491" s="248"/>
      <c r="D491" s="352"/>
      <c r="E491" s="245"/>
      <c r="F491" s="245"/>
      <c r="G491" s="245"/>
      <c r="H491" s="245"/>
      <c r="I491" s="245"/>
      <c r="J491" s="248"/>
      <c r="K491" s="353"/>
      <c r="L491" s="245"/>
      <c r="M491" s="245"/>
      <c r="N491" s="245"/>
      <c r="O491" s="248"/>
      <c r="P491" s="354"/>
      <c r="Q491" s="245"/>
      <c r="R491" s="245"/>
      <c r="S491" s="245"/>
      <c r="T491" s="245"/>
      <c r="U491" s="245"/>
      <c r="V491" s="245"/>
      <c r="W491" s="245"/>
      <c r="X491" s="248"/>
      <c r="Y491" s="355"/>
      <c r="Z491" s="245"/>
      <c r="AA491" s="246"/>
      <c r="AB491" s="356"/>
      <c r="AC491" s="245"/>
      <c r="AD491" s="248"/>
      <c r="AE491" s="357"/>
      <c r="AF491" s="245"/>
      <c r="AG491" s="245"/>
      <c r="AH491" s="245"/>
      <c r="AI491" s="245"/>
      <c r="AJ491" s="245"/>
      <c r="AK491" s="245"/>
      <c r="AL491" s="245"/>
      <c r="AM491" s="248"/>
    </row>
    <row r="492" spans="1:39" ht="39.75" customHeight="1">
      <c r="A492" s="116">
        <f t="shared" si="2"/>
        <v>480</v>
      </c>
      <c r="B492" s="358" t="s">
        <v>223</v>
      </c>
      <c r="C492" s="248"/>
      <c r="D492" s="352"/>
      <c r="E492" s="245"/>
      <c r="F492" s="245"/>
      <c r="G492" s="245"/>
      <c r="H492" s="245"/>
      <c r="I492" s="245"/>
      <c r="J492" s="248"/>
      <c r="K492" s="353"/>
      <c r="L492" s="245"/>
      <c r="M492" s="245"/>
      <c r="N492" s="245"/>
      <c r="O492" s="248"/>
      <c r="P492" s="354"/>
      <c r="Q492" s="245"/>
      <c r="R492" s="245"/>
      <c r="S492" s="245"/>
      <c r="T492" s="245"/>
      <c r="U492" s="245"/>
      <c r="V492" s="245"/>
      <c r="W492" s="245"/>
      <c r="X492" s="248"/>
      <c r="Y492" s="355"/>
      <c r="Z492" s="245"/>
      <c r="AA492" s="246"/>
      <c r="AB492" s="356"/>
      <c r="AC492" s="245"/>
      <c r="AD492" s="248"/>
      <c r="AE492" s="357"/>
      <c r="AF492" s="245"/>
      <c r="AG492" s="245"/>
      <c r="AH492" s="245"/>
      <c r="AI492" s="245"/>
      <c r="AJ492" s="245"/>
      <c r="AK492" s="245"/>
      <c r="AL492" s="245"/>
      <c r="AM492" s="248"/>
    </row>
    <row r="493" spans="1:39" ht="39.75" customHeight="1">
      <c r="A493" s="116">
        <f t="shared" si="2"/>
        <v>481</v>
      </c>
      <c r="B493" s="358" t="s">
        <v>223</v>
      </c>
      <c r="C493" s="248"/>
      <c r="D493" s="352"/>
      <c r="E493" s="245"/>
      <c r="F493" s="245"/>
      <c r="G493" s="245"/>
      <c r="H493" s="245"/>
      <c r="I493" s="245"/>
      <c r="J493" s="248"/>
      <c r="K493" s="353"/>
      <c r="L493" s="245"/>
      <c r="M493" s="245"/>
      <c r="N493" s="245"/>
      <c r="O493" s="248"/>
      <c r="P493" s="354"/>
      <c r="Q493" s="245"/>
      <c r="R493" s="245"/>
      <c r="S493" s="245"/>
      <c r="T493" s="245"/>
      <c r="U493" s="245"/>
      <c r="V493" s="245"/>
      <c r="W493" s="245"/>
      <c r="X493" s="248"/>
      <c r="Y493" s="355"/>
      <c r="Z493" s="245"/>
      <c r="AA493" s="246"/>
      <c r="AB493" s="356"/>
      <c r="AC493" s="245"/>
      <c r="AD493" s="248"/>
      <c r="AE493" s="357"/>
      <c r="AF493" s="245"/>
      <c r="AG493" s="245"/>
      <c r="AH493" s="245"/>
      <c r="AI493" s="245"/>
      <c r="AJ493" s="245"/>
      <c r="AK493" s="245"/>
      <c r="AL493" s="245"/>
      <c r="AM493" s="248"/>
    </row>
    <row r="494" spans="1:39" ht="39.75" customHeight="1">
      <c r="A494" s="116">
        <f t="shared" si="2"/>
        <v>482</v>
      </c>
      <c r="B494" s="358" t="s">
        <v>223</v>
      </c>
      <c r="C494" s="248"/>
      <c r="D494" s="352"/>
      <c r="E494" s="245"/>
      <c r="F494" s="245"/>
      <c r="G494" s="245"/>
      <c r="H494" s="245"/>
      <c r="I494" s="245"/>
      <c r="J494" s="248"/>
      <c r="K494" s="353"/>
      <c r="L494" s="245"/>
      <c r="M494" s="245"/>
      <c r="N494" s="245"/>
      <c r="O494" s="248"/>
      <c r="P494" s="354"/>
      <c r="Q494" s="245"/>
      <c r="R494" s="245"/>
      <c r="S494" s="245"/>
      <c r="T494" s="245"/>
      <c r="U494" s="245"/>
      <c r="V494" s="245"/>
      <c r="W494" s="245"/>
      <c r="X494" s="248"/>
      <c r="Y494" s="355"/>
      <c r="Z494" s="245"/>
      <c r="AA494" s="246"/>
      <c r="AB494" s="356"/>
      <c r="AC494" s="245"/>
      <c r="AD494" s="248"/>
      <c r="AE494" s="357"/>
      <c r="AF494" s="245"/>
      <c r="AG494" s="245"/>
      <c r="AH494" s="245"/>
      <c r="AI494" s="245"/>
      <c r="AJ494" s="245"/>
      <c r="AK494" s="245"/>
      <c r="AL494" s="245"/>
      <c r="AM494" s="248"/>
    </row>
    <row r="495" spans="1:39" ht="39.75" customHeight="1">
      <c r="A495" s="116">
        <f t="shared" si="2"/>
        <v>483</v>
      </c>
      <c r="B495" s="358" t="s">
        <v>223</v>
      </c>
      <c r="C495" s="248"/>
      <c r="D495" s="352"/>
      <c r="E495" s="245"/>
      <c r="F495" s="245"/>
      <c r="G495" s="245"/>
      <c r="H495" s="245"/>
      <c r="I495" s="245"/>
      <c r="J495" s="248"/>
      <c r="K495" s="353"/>
      <c r="L495" s="245"/>
      <c r="M495" s="245"/>
      <c r="N495" s="245"/>
      <c r="O495" s="248"/>
      <c r="P495" s="354"/>
      <c r="Q495" s="245"/>
      <c r="R495" s="245"/>
      <c r="S495" s="245"/>
      <c r="T495" s="245"/>
      <c r="U495" s="245"/>
      <c r="V495" s="245"/>
      <c r="W495" s="245"/>
      <c r="X495" s="248"/>
      <c r="Y495" s="355"/>
      <c r="Z495" s="245"/>
      <c r="AA495" s="246"/>
      <c r="AB495" s="356"/>
      <c r="AC495" s="245"/>
      <c r="AD495" s="248"/>
      <c r="AE495" s="357"/>
      <c r="AF495" s="245"/>
      <c r="AG495" s="245"/>
      <c r="AH495" s="245"/>
      <c r="AI495" s="245"/>
      <c r="AJ495" s="245"/>
      <c r="AK495" s="245"/>
      <c r="AL495" s="245"/>
      <c r="AM495" s="248"/>
    </row>
    <row r="496" spans="1:39" ht="39.75" customHeight="1">
      <c r="A496" s="116">
        <f t="shared" si="2"/>
        <v>484</v>
      </c>
      <c r="B496" s="358" t="s">
        <v>223</v>
      </c>
      <c r="C496" s="248"/>
      <c r="D496" s="352"/>
      <c r="E496" s="245"/>
      <c r="F496" s="245"/>
      <c r="G496" s="245"/>
      <c r="H496" s="245"/>
      <c r="I496" s="245"/>
      <c r="J496" s="248"/>
      <c r="K496" s="353"/>
      <c r="L496" s="245"/>
      <c r="M496" s="245"/>
      <c r="N496" s="245"/>
      <c r="O496" s="248"/>
      <c r="P496" s="354"/>
      <c r="Q496" s="245"/>
      <c r="R496" s="245"/>
      <c r="S496" s="245"/>
      <c r="T496" s="245"/>
      <c r="U496" s="245"/>
      <c r="V496" s="245"/>
      <c r="W496" s="245"/>
      <c r="X496" s="248"/>
      <c r="Y496" s="355"/>
      <c r="Z496" s="245"/>
      <c r="AA496" s="246"/>
      <c r="AB496" s="356"/>
      <c r="AC496" s="245"/>
      <c r="AD496" s="248"/>
      <c r="AE496" s="357"/>
      <c r="AF496" s="245"/>
      <c r="AG496" s="245"/>
      <c r="AH496" s="245"/>
      <c r="AI496" s="245"/>
      <c r="AJ496" s="245"/>
      <c r="AK496" s="245"/>
      <c r="AL496" s="245"/>
      <c r="AM496" s="248"/>
    </row>
    <row r="497" spans="1:39" ht="39.75" customHeight="1">
      <c r="A497" s="116">
        <f t="shared" si="2"/>
        <v>485</v>
      </c>
      <c r="B497" s="358" t="s">
        <v>223</v>
      </c>
      <c r="C497" s="248"/>
      <c r="D497" s="352"/>
      <c r="E497" s="245"/>
      <c r="F497" s="245"/>
      <c r="G497" s="245"/>
      <c r="H497" s="245"/>
      <c r="I497" s="245"/>
      <c r="J497" s="248"/>
      <c r="K497" s="353"/>
      <c r="L497" s="245"/>
      <c r="M497" s="245"/>
      <c r="N497" s="245"/>
      <c r="O497" s="248"/>
      <c r="P497" s="354"/>
      <c r="Q497" s="245"/>
      <c r="R497" s="245"/>
      <c r="S497" s="245"/>
      <c r="T497" s="245"/>
      <c r="U497" s="245"/>
      <c r="V497" s="245"/>
      <c r="W497" s="245"/>
      <c r="X497" s="248"/>
      <c r="Y497" s="355"/>
      <c r="Z497" s="245"/>
      <c r="AA497" s="246"/>
      <c r="AB497" s="356"/>
      <c r="AC497" s="245"/>
      <c r="AD497" s="248"/>
      <c r="AE497" s="357"/>
      <c r="AF497" s="245"/>
      <c r="AG497" s="245"/>
      <c r="AH497" s="245"/>
      <c r="AI497" s="245"/>
      <c r="AJ497" s="245"/>
      <c r="AK497" s="245"/>
      <c r="AL497" s="245"/>
      <c r="AM497" s="248"/>
    </row>
    <row r="498" spans="1:39" ht="39.75" customHeight="1">
      <c r="A498" s="116">
        <f t="shared" si="2"/>
        <v>486</v>
      </c>
      <c r="B498" s="358" t="s">
        <v>223</v>
      </c>
      <c r="C498" s="248"/>
      <c r="D498" s="352"/>
      <c r="E498" s="245"/>
      <c r="F498" s="245"/>
      <c r="G498" s="245"/>
      <c r="H498" s="245"/>
      <c r="I498" s="245"/>
      <c r="J498" s="248"/>
      <c r="K498" s="353"/>
      <c r="L498" s="245"/>
      <c r="M498" s="245"/>
      <c r="N498" s="245"/>
      <c r="O498" s="248"/>
      <c r="P498" s="354"/>
      <c r="Q498" s="245"/>
      <c r="R498" s="245"/>
      <c r="S498" s="245"/>
      <c r="T498" s="245"/>
      <c r="U498" s="245"/>
      <c r="V498" s="245"/>
      <c r="W498" s="245"/>
      <c r="X498" s="248"/>
      <c r="Y498" s="355"/>
      <c r="Z498" s="245"/>
      <c r="AA498" s="246"/>
      <c r="AB498" s="356"/>
      <c r="AC498" s="245"/>
      <c r="AD498" s="248"/>
      <c r="AE498" s="357"/>
      <c r="AF498" s="245"/>
      <c r="AG498" s="245"/>
      <c r="AH498" s="245"/>
      <c r="AI498" s="245"/>
      <c r="AJ498" s="245"/>
      <c r="AK498" s="245"/>
      <c r="AL498" s="245"/>
      <c r="AM498" s="248"/>
    </row>
    <row r="499" spans="1:39" ht="39.75" customHeight="1">
      <c r="A499" s="116">
        <f t="shared" si="2"/>
        <v>487</v>
      </c>
      <c r="B499" s="358" t="s">
        <v>223</v>
      </c>
      <c r="C499" s="248"/>
      <c r="D499" s="352"/>
      <c r="E499" s="245"/>
      <c r="F499" s="245"/>
      <c r="G499" s="245"/>
      <c r="H499" s="245"/>
      <c r="I499" s="245"/>
      <c r="J499" s="248"/>
      <c r="K499" s="353"/>
      <c r="L499" s="245"/>
      <c r="M499" s="245"/>
      <c r="N499" s="245"/>
      <c r="O499" s="248"/>
      <c r="P499" s="354"/>
      <c r="Q499" s="245"/>
      <c r="R499" s="245"/>
      <c r="S499" s="245"/>
      <c r="T499" s="245"/>
      <c r="U499" s="245"/>
      <c r="V499" s="245"/>
      <c r="W499" s="245"/>
      <c r="X499" s="248"/>
      <c r="Y499" s="355"/>
      <c r="Z499" s="245"/>
      <c r="AA499" s="246"/>
      <c r="AB499" s="356"/>
      <c r="AC499" s="245"/>
      <c r="AD499" s="248"/>
      <c r="AE499" s="357"/>
      <c r="AF499" s="245"/>
      <c r="AG499" s="245"/>
      <c r="AH499" s="245"/>
      <c r="AI499" s="245"/>
      <c r="AJ499" s="245"/>
      <c r="AK499" s="245"/>
      <c r="AL499" s="245"/>
      <c r="AM499" s="248"/>
    </row>
    <row r="500" spans="1:39" ht="39.75" customHeight="1">
      <c r="A500" s="116">
        <f t="shared" si="2"/>
        <v>488</v>
      </c>
      <c r="B500" s="358" t="s">
        <v>223</v>
      </c>
      <c r="C500" s="248"/>
      <c r="D500" s="352"/>
      <c r="E500" s="245"/>
      <c r="F500" s="245"/>
      <c r="G500" s="245"/>
      <c r="H500" s="245"/>
      <c r="I500" s="245"/>
      <c r="J500" s="248"/>
      <c r="K500" s="353"/>
      <c r="L500" s="245"/>
      <c r="M500" s="245"/>
      <c r="N500" s="245"/>
      <c r="O500" s="248"/>
      <c r="P500" s="354"/>
      <c r="Q500" s="245"/>
      <c r="R500" s="245"/>
      <c r="S500" s="245"/>
      <c r="T500" s="245"/>
      <c r="U500" s="245"/>
      <c r="V500" s="245"/>
      <c r="W500" s="245"/>
      <c r="X500" s="248"/>
      <c r="Y500" s="355"/>
      <c r="Z500" s="245"/>
      <c r="AA500" s="246"/>
      <c r="AB500" s="356"/>
      <c r="AC500" s="245"/>
      <c r="AD500" s="248"/>
      <c r="AE500" s="357"/>
      <c r="AF500" s="245"/>
      <c r="AG500" s="245"/>
      <c r="AH500" s="245"/>
      <c r="AI500" s="245"/>
      <c r="AJ500" s="245"/>
      <c r="AK500" s="245"/>
      <c r="AL500" s="245"/>
      <c r="AM500" s="248"/>
    </row>
    <row r="501" spans="1:39" ht="39.75" customHeight="1">
      <c r="A501" s="116">
        <f t="shared" si="2"/>
        <v>489</v>
      </c>
      <c r="B501" s="358" t="s">
        <v>223</v>
      </c>
      <c r="C501" s="248"/>
      <c r="D501" s="352"/>
      <c r="E501" s="245"/>
      <c r="F501" s="245"/>
      <c r="G501" s="245"/>
      <c r="H501" s="245"/>
      <c r="I501" s="245"/>
      <c r="J501" s="248"/>
      <c r="K501" s="353"/>
      <c r="L501" s="245"/>
      <c r="M501" s="245"/>
      <c r="N501" s="245"/>
      <c r="O501" s="248"/>
      <c r="P501" s="354"/>
      <c r="Q501" s="245"/>
      <c r="R501" s="245"/>
      <c r="S501" s="245"/>
      <c r="T501" s="245"/>
      <c r="U501" s="245"/>
      <c r="V501" s="245"/>
      <c r="W501" s="245"/>
      <c r="X501" s="248"/>
      <c r="Y501" s="355"/>
      <c r="Z501" s="245"/>
      <c r="AA501" s="246"/>
      <c r="AB501" s="356"/>
      <c r="AC501" s="245"/>
      <c r="AD501" s="248"/>
      <c r="AE501" s="357"/>
      <c r="AF501" s="245"/>
      <c r="AG501" s="245"/>
      <c r="AH501" s="245"/>
      <c r="AI501" s="245"/>
      <c r="AJ501" s="245"/>
      <c r="AK501" s="245"/>
      <c r="AL501" s="245"/>
      <c r="AM501" s="248"/>
    </row>
    <row r="502" spans="1:39" ht="39.75" customHeight="1">
      <c r="A502" s="116">
        <f t="shared" si="2"/>
        <v>490</v>
      </c>
      <c r="B502" s="358" t="s">
        <v>223</v>
      </c>
      <c r="C502" s="248"/>
      <c r="D502" s="352"/>
      <c r="E502" s="245"/>
      <c r="F502" s="245"/>
      <c r="G502" s="245"/>
      <c r="H502" s="245"/>
      <c r="I502" s="245"/>
      <c r="J502" s="248"/>
      <c r="K502" s="353"/>
      <c r="L502" s="245"/>
      <c r="M502" s="245"/>
      <c r="N502" s="245"/>
      <c r="O502" s="248"/>
      <c r="P502" s="354"/>
      <c r="Q502" s="245"/>
      <c r="R502" s="245"/>
      <c r="S502" s="245"/>
      <c r="T502" s="245"/>
      <c r="U502" s="245"/>
      <c r="V502" s="245"/>
      <c r="W502" s="245"/>
      <c r="X502" s="248"/>
      <c r="Y502" s="355"/>
      <c r="Z502" s="245"/>
      <c r="AA502" s="246"/>
      <c r="AB502" s="356"/>
      <c r="AC502" s="245"/>
      <c r="AD502" s="248"/>
      <c r="AE502" s="357"/>
      <c r="AF502" s="245"/>
      <c r="AG502" s="245"/>
      <c r="AH502" s="245"/>
      <c r="AI502" s="245"/>
      <c r="AJ502" s="245"/>
      <c r="AK502" s="245"/>
      <c r="AL502" s="245"/>
      <c r="AM502" s="248"/>
    </row>
    <row r="503" spans="1:39" ht="39.75" customHeight="1">
      <c r="A503" s="116">
        <f t="shared" si="2"/>
        <v>491</v>
      </c>
      <c r="B503" s="358" t="s">
        <v>223</v>
      </c>
      <c r="C503" s="248"/>
      <c r="D503" s="352"/>
      <c r="E503" s="245"/>
      <c r="F503" s="245"/>
      <c r="G503" s="245"/>
      <c r="H503" s="245"/>
      <c r="I503" s="245"/>
      <c r="J503" s="248"/>
      <c r="K503" s="353"/>
      <c r="L503" s="245"/>
      <c r="M503" s="245"/>
      <c r="N503" s="245"/>
      <c r="O503" s="248"/>
      <c r="P503" s="354"/>
      <c r="Q503" s="245"/>
      <c r="R503" s="245"/>
      <c r="S503" s="245"/>
      <c r="T503" s="245"/>
      <c r="U503" s="245"/>
      <c r="V503" s="245"/>
      <c r="W503" s="245"/>
      <c r="X503" s="248"/>
      <c r="Y503" s="355"/>
      <c r="Z503" s="245"/>
      <c r="AA503" s="246"/>
      <c r="AB503" s="356"/>
      <c r="AC503" s="245"/>
      <c r="AD503" s="248"/>
      <c r="AE503" s="357"/>
      <c r="AF503" s="245"/>
      <c r="AG503" s="245"/>
      <c r="AH503" s="245"/>
      <c r="AI503" s="245"/>
      <c r="AJ503" s="245"/>
      <c r="AK503" s="245"/>
      <c r="AL503" s="245"/>
      <c r="AM503" s="248"/>
    </row>
    <row r="504" spans="1:39" ht="39.75" customHeight="1">
      <c r="A504" s="116">
        <f t="shared" si="2"/>
        <v>492</v>
      </c>
      <c r="B504" s="358" t="s">
        <v>223</v>
      </c>
      <c r="C504" s="248"/>
      <c r="D504" s="352"/>
      <c r="E504" s="245"/>
      <c r="F504" s="245"/>
      <c r="G504" s="245"/>
      <c r="H504" s="245"/>
      <c r="I504" s="245"/>
      <c r="J504" s="248"/>
      <c r="K504" s="353"/>
      <c r="L504" s="245"/>
      <c r="M504" s="245"/>
      <c r="N504" s="245"/>
      <c r="O504" s="248"/>
      <c r="P504" s="354"/>
      <c r="Q504" s="245"/>
      <c r="R504" s="245"/>
      <c r="S504" s="245"/>
      <c r="T504" s="245"/>
      <c r="U504" s="245"/>
      <c r="V504" s="245"/>
      <c r="W504" s="245"/>
      <c r="X504" s="248"/>
      <c r="Y504" s="355"/>
      <c r="Z504" s="245"/>
      <c r="AA504" s="246"/>
      <c r="AB504" s="356"/>
      <c r="AC504" s="245"/>
      <c r="AD504" s="248"/>
      <c r="AE504" s="357"/>
      <c r="AF504" s="245"/>
      <c r="AG504" s="245"/>
      <c r="AH504" s="245"/>
      <c r="AI504" s="245"/>
      <c r="AJ504" s="245"/>
      <c r="AK504" s="245"/>
      <c r="AL504" s="245"/>
      <c r="AM504" s="248"/>
    </row>
    <row r="505" spans="1:39" ht="39.75" customHeight="1">
      <c r="A505" s="116">
        <f t="shared" si="2"/>
        <v>493</v>
      </c>
      <c r="B505" s="358" t="s">
        <v>223</v>
      </c>
      <c r="C505" s="248"/>
      <c r="D505" s="352"/>
      <c r="E505" s="245"/>
      <c r="F505" s="245"/>
      <c r="G505" s="245"/>
      <c r="H505" s="245"/>
      <c r="I505" s="245"/>
      <c r="J505" s="248"/>
      <c r="K505" s="353"/>
      <c r="L505" s="245"/>
      <c r="M505" s="245"/>
      <c r="N505" s="245"/>
      <c r="O505" s="248"/>
      <c r="P505" s="354"/>
      <c r="Q505" s="245"/>
      <c r="R505" s="245"/>
      <c r="S505" s="245"/>
      <c r="T505" s="245"/>
      <c r="U505" s="245"/>
      <c r="V505" s="245"/>
      <c r="W505" s="245"/>
      <c r="X505" s="248"/>
      <c r="Y505" s="355"/>
      <c r="Z505" s="245"/>
      <c r="AA505" s="246"/>
      <c r="AB505" s="356"/>
      <c r="AC505" s="245"/>
      <c r="AD505" s="248"/>
      <c r="AE505" s="357"/>
      <c r="AF505" s="245"/>
      <c r="AG505" s="245"/>
      <c r="AH505" s="245"/>
      <c r="AI505" s="245"/>
      <c r="AJ505" s="245"/>
      <c r="AK505" s="245"/>
      <c r="AL505" s="245"/>
      <c r="AM505" s="248"/>
    </row>
    <row r="506" spans="1:39" ht="39.75" customHeight="1">
      <c r="A506" s="116">
        <f t="shared" si="2"/>
        <v>494</v>
      </c>
      <c r="B506" s="358" t="s">
        <v>223</v>
      </c>
      <c r="C506" s="248"/>
      <c r="D506" s="352"/>
      <c r="E506" s="245"/>
      <c r="F506" s="245"/>
      <c r="G506" s="245"/>
      <c r="H506" s="245"/>
      <c r="I506" s="245"/>
      <c r="J506" s="248"/>
      <c r="K506" s="353"/>
      <c r="L506" s="245"/>
      <c r="M506" s="245"/>
      <c r="N506" s="245"/>
      <c r="O506" s="248"/>
      <c r="P506" s="354"/>
      <c r="Q506" s="245"/>
      <c r="R506" s="245"/>
      <c r="S506" s="245"/>
      <c r="T506" s="245"/>
      <c r="U506" s="245"/>
      <c r="V506" s="245"/>
      <c r="W506" s="245"/>
      <c r="X506" s="248"/>
      <c r="Y506" s="355"/>
      <c r="Z506" s="245"/>
      <c r="AA506" s="246"/>
      <c r="AB506" s="356"/>
      <c r="AC506" s="245"/>
      <c r="AD506" s="248"/>
      <c r="AE506" s="357"/>
      <c r="AF506" s="245"/>
      <c r="AG506" s="245"/>
      <c r="AH506" s="245"/>
      <c r="AI506" s="245"/>
      <c r="AJ506" s="245"/>
      <c r="AK506" s="245"/>
      <c r="AL506" s="245"/>
      <c r="AM506" s="248"/>
    </row>
    <row r="507" spans="1:39" ht="39.75" customHeight="1">
      <c r="A507" s="116">
        <f t="shared" si="2"/>
        <v>495</v>
      </c>
      <c r="B507" s="358" t="s">
        <v>223</v>
      </c>
      <c r="C507" s="248"/>
      <c r="D507" s="352"/>
      <c r="E507" s="245"/>
      <c r="F507" s="245"/>
      <c r="G507" s="245"/>
      <c r="H507" s="245"/>
      <c r="I507" s="245"/>
      <c r="J507" s="248"/>
      <c r="K507" s="353"/>
      <c r="L507" s="245"/>
      <c r="M507" s="245"/>
      <c r="N507" s="245"/>
      <c r="O507" s="248"/>
      <c r="P507" s="354"/>
      <c r="Q507" s="245"/>
      <c r="R507" s="245"/>
      <c r="S507" s="245"/>
      <c r="T507" s="245"/>
      <c r="U507" s="245"/>
      <c r="V507" s="245"/>
      <c r="W507" s="245"/>
      <c r="X507" s="248"/>
      <c r="Y507" s="355"/>
      <c r="Z507" s="245"/>
      <c r="AA507" s="246"/>
      <c r="AB507" s="356"/>
      <c r="AC507" s="245"/>
      <c r="AD507" s="248"/>
      <c r="AE507" s="357"/>
      <c r="AF507" s="245"/>
      <c r="AG507" s="245"/>
      <c r="AH507" s="245"/>
      <c r="AI507" s="245"/>
      <c r="AJ507" s="245"/>
      <c r="AK507" s="245"/>
      <c r="AL507" s="245"/>
      <c r="AM507" s="248"/>
    </row>
    <row r="508" spans="1:39" ht="39.75" customHeight="1">
      <c r="A508" s="116">
        <f t="shared" si="2"/>
        <v>496</v>
      </c>
      <c r="B508" s="358" t="s">
        <v>223</v>
      </c>
      <c r="C508" s="248"/>
      <c r="D508" s="352"/>
      <c r="E508" s="245"/>
      <c r="F508" s="245"/>
      <c r="G508" s="245"/>
      <c r="H508" s="245"/>
      <c r="I508" s="245"/>
      <c r="J508" s="248"/>
      <c r="K508" s="353"/>
      <c r="L508" s="245"/>
      <c r="M508" s="245"/>
      <c r="N508" s="245"/>
      <c r="O508" s="248"/>
      <c r="P508" s="354"/>
      <c r="Q508" s="245"/>
      <c r="R508" s="245"/>
      <c r="S508" s="245"/>
      <c r="T508" s="245"/>
      <c r="U508" s="245"/>
      <c r="V508" s="245"/>
      <c r="W508" s="245"/>
      <c r="X508" s="248"/>
      <c r="Y508" s="355"/>
      <c r="Z508" s="245"/>
      <c r="AA508" s="246"/>
      <c r="AB508" s="356"/>
      <c r="AC508" s="245"/>
      <c r="AD508" s="248"/>
      <c r="AE508" s="357"/>
      <c r="AF508" s="245"/>
      <c r="AG508" s="245"/>
      <c r="AH508" s="245"/>
      <c r="AI508" s="245"/>
      <c r="AJ508" s="245"/>
      <c r="AK508" s="245"/>
      <c r="AL508" s="245"/>
      <c r="AM508" s="248"/>
    </row>
    <row r="509" spans="1:39" ht="39.75" customHeight="1">
      <c r="A509" s="116">
        <f t="shared" si="2"/>
        <v>497</v>
      </c>
      <c r="B509" s="358" t="s">
        <v>223</v>
      </c>
      <c r="C509" s="248"/>
      <c r="D509" s="352"/>
      <c r="E509" s="245"/>
      <c r="F509" s="245"/>
      <c r="G509" s="245"/>
      <c r="H509" s="245"/>
      <c r="I509" s="245"/>
      <c r="J509" s="248"/>
      <c r="K509" s="353"/>
      <c r="L509" s="245"/>
      <c r="M509" s="245"/>
      <c r="N509" s="245"/>
      <c r="O509" s="248"/>
      <c r="P509" s="354"/>
      <c r="Q509" s="245"/>
      <c r="R509" s="245"/>
      <c r="S509" s="245"/>
      <c r="T509" s="245"/>
      <c r="U509" s="245"/>
      <c r="V509" s="245"/>
      <c r="W509" s="245"/>
      <c r="X509" s="248"/>
      <c r="Y509" s="355"/>
      <c r="Z509" s="245"/>
      <c r="AA509" s="246"/>
      <c r="AB509" s="356"/>
      <c r="AC509" s="245"/>
      <c r="AD509" s="248"/>
      <c r="AE509" s="357"/>
      <c r="AF509" s="245"/>
      <c r="AG509" s="245"/>
      <c r="AH509" s="245"/>
      <c r="AI509" s="245"/>
      <c r="AJ509" s="245"/>
      <c r="AK509" s="245"/>
      <c r="AL509" s="245"/>
      <c r="AM509" s="248"/>
    </row>
    <row r="510" spans="1:39" ht="39.75" customHeight="1">
      <c r="A510" s="116">
        <f t="shared" si="2"/>
        <v>498</v>
      </c>
      <c r="B510" s="358" t="s">
        <v>223</v>
      </c>
      <c r="C510" s="248"/>
      <c r="D510" s="352"/>
      <c r="E510" s="245"/>
      <c r="F510" s="245"/>
      <c r="G510" s="245"/>
      <c r="H510" s="245"/>
      <c r="I510" s="245"/>
      <c r="J510" s="248"/>
      <c r="K510" s="353"/>
      <c r="L510" s="245"/>
      <c r="M510" s="245"/>
      <c r="N510" s="245"/>
      <c r="O510" s="248"/>
      <c r="P510" s="354"/>
      <c r="Q510" s="245"/>
      <c r="R510" s="245"/>
      <c r="S510" s="245"/>
      <c r="T510" s="245"/>
      <c r="U510" s="245"/>
      <c r="V510" s="245"/>
      <c r="W510" s="245"/>
      <c r="X510" s="248"/>
      <c r="Y510" s="355"/>
      <c r="Z510" s="245"/>
      <c r="AA510" s="246"/>
      <c r="AB510" s="356"/>
      <c r="AC510" s="245"/>
      <c r="AD510" s="248"/>
      <c r="AE510" s="357"/>
      <c r="AF510" s="245"/>
      <c r="AG510" s="245"/>
      <c r="AH510" s="245"/>
      <c r="AI510" s="245"/>
      <c r="AJ510" s="245"/>
      <c r="AK510" s="245"/>
      <c r="AL510" s="245"/>
      <c r="AM510" s="248"/>
    </row>
    <row r="511" spans="1:39" ht="39.75" customHeight="1">
      <c r="A511" s="116">
        <f t="shared" si="2"/>
        <v>499</v>
      </c>
      <c r="B511" s="358" t="s">
        <v>223</v>
      </c>
      <c r="C511" s="248"/>
      <c r="D511" s="352"/>
      <c r="E511" s="245"/>
      <c r="F511" s="245"/>
      <c r="G511" s="245"/>
      <c r="H511" s="245"/>
      <c r="I511" s="245"/>
      <c r="J511" s="248"/>
      <c r="K511" s="353"/>
      <c r="L511" s="245"/>
      <c r="M511" s="245"/>
      <c r="N511" s="245"/>
      <c r="O511" s="248"/>
      <c r="P511" s="354"/>
      <c r="Q511" s="245"/>
      <c r="R511" s="245"/>
      <c r="S511" s="245"/>
      <c r="T511" s="245"/>
      <c r="U511" s="245"/>
      <c r="V511" s="245"/>
      <c r="W511" s="245"/>
      <c r="X511" s="248"/>
      <c r="Y511" s="355"/>
      <c r="Z511" s="245"/>
      <c r="AA511" s="246"/>
      <c r="AB511" s="356"/>
      <c r="AC511" s="245"/>
      <c r="AD511" s="248"/>
      <c r="AE511" s="357"/>
      <c r="AF511" s="245"/>
      <c r="AG511" s="245"/>
      <c r="AH511" s="245"/>
      <c r="AI511" s="245"/>
      <c r="AJ511" s="245"/>
      <c r="AK511" s="245"/>
      <c r="AL511" s="245"/>
      <c r="AM511" s="248"/>
    </row>
    <row r="512" spans="1:39" ht="39.75" customHeight="1">
      <c r="A512" s="116">
        <f t="shared" si="2"/>
        <v>500</v>
      </c>
      <c r="B512" s="358" t="s">
        <v>223</v>
      </c>
      <c r="C512" s="248"/>
      <c r="D512" s="352"/>
      <c r="E512" s="245"/>
      <c r="F512" s="245"/>
      <c r="G512" s="245"/>
      <c r="H512" s="245"/>
      <c r="I512" s="245"/>
      <c r="J512" s="248"/>
      <c r="K512" s="353"/>
      <c r="L512" s="245"/>
      <c r="M512" s="245"/>
      <c r="N512" s="245"/>
      <c r="O512" s="248"/>
      <c r="P512" s="354"/>
      <c r="Q512" s="245"/>
      <c r="R512" s="245"/>
      <c r="S512" s="245"/>
      <c r="T512" s="245"/>
      <c r="U512" s="245"/>
      <c r="V512" s="245"/>
      <c r="W512" s="245"/>
      <c r="X512" s="248"/>
      <c r="Y512" s="355"/>
      <c r="Z512" s="245"/>
      <c r="AA512" s="246"/>
      <c r="AB512" s="356"/>
      <c r="AC512" s="245"/>
      <c r="AD512" s="248"/>
      <c r="AE512" s="357"/>
      <c r="AF512" s="245"/>
      <c r="AG512" s="245"/>
      <c r="AH512" s="245"/>
      <c r="AI512" s="245"/>
      <c r="AJ512" s="245"/>
      <c r="AK512" s="245"/>
      <c r="AL512" s="245"/>
      <c r="AM512" s="248"/>
    </row>
    <row r="513" spans="1:39" ht="39.75" customHeight="1">
      <c r="A513" s="116">
        <f t="shared" si="2"/>
        <v>501</v>
      </c>
      <c r="B513" s="358" t="s">
        <v>223</v>
      </c>
      <c r="C513" s="248"/>
      <c r="D513" s="352"/>
      <c r="E513" s="245"/>
      <c r="F513" s="245"/>
      <c r="G513" s="245"/>
      <c r="H513" s="245"/>
      <c r="I513" s="245"/>
      <c r="J513" s="248"/>
      <c r="K513" s="353"/>
      <c r="L513" s="245"/>
      <c r="M513" s="245"/>
      <c r="N513" s="245"/>
      <c r="O513" s="248"/>
      <c r="P513" s="354"/>
      <c r="Q513" s="245"/>
      <c r="R513" s="245"/>
      <c r="S513" s="245"/>
      <c r="T513" s="245"/>
      <c r="U513" s="245"/>
      <c r="V513" s="245"/>
      <c r="W513" s="245"/>
      <c r="X513" s="248"/>
      <c r="Y513" s="355"/>
      <c r="Z513" s="245"/>
      <c r="AA513" s="246"/>
      <c r="AB513" s="356"/>
      <c r="AC513" s="245"/>
      <c r="AD513" s="248"/>
      <c r="AE513" s="357"/>
      <c r="AF513" s="245"/>
      <c r="AG513" s="245"/>
      <c r="AH513" s="245"/>
      <c r="AI513" s="245"/>
      <c r="AJ513" s="245"/>
      <c r="AK513" s="245"/>
      <c r="AL513" s="245"/>
      <c r="AM513" s="248"/>
    </row>
    <row r="514" spans="1:39" ht="39.75" customHeight="1">
      <c r="A514" s="116">
        <f t="shared" si="2"/>
        <v>502</v>
      </c>
      <c r="B514" s="358" t="s">
        <v>223</v>
      </c>
      <c r="C514" s="248"/>
      <c r="D514" s="352"/>
      <c r="E514" s="245"/>
      <c r="F514" s="245"/>
      <c r="G514" s="245"/>
      <c r="H514" s="245"/>
      <c r="I514" s="245"/>
      <c r="J514" s="248"/>
      <c r="K514" s="353"/>
      <c r="L514" s="245"/>
      <c r="M514" s="245"/>
      <c r="N514" s="245"/>
      <c r="O514" s="248"/>
      <c r="P514" s="354"/>
      <c r="Q514" s="245"/>
      <c r="R514" s="245"/>
      <c r="S514" s="245"/>
      <c r="T514" s="245"/>
      <c r="U514" s="245"/>
      <c r="V514" s="245"/>
      <c r="W514" s="245"/>
      <c r="X514" s="248"/>
      <c r="Y514" s="355"/>
      <c r="Z514" s="245"/>
      <c r="AA514" s="246"/>
      <c r="AB514" s="356"/>
      <c r="AC514" s="245"/>
      <c r="AD514" s="248"/>
      <c r="AE514" s="357"/>
      <c r="AF514" s="245"/>
      <c r="AG514" s="245"/>
      <c r="AH514" s="245"/>
      <c r="AI514" s="245"/>
      <c r="AJ514" s="245"/>
      <c r="AK514" s="245"/>
      <c r="AL514" s="245"/>
      <c r="AM514" s="248"/>
    </row>
    <row r="515" spans="1:39" ht="39.75" customHeight="1">
      <c r="A515" s="116">
        <f t="shared" si="2"/>
        <v>503</v>
      </c>
      <c r="B515" s="358" t="s">
        <v>223</v>
      </c>
      <c r="C515" s="248"/>
      <c r="D515" s="352"/>
      <c r="E515" s="245"/>
      <c r="F515" s="245"/>
      <c r="G515" s="245"/>
      <c r="H515" s="245"/>
      <c r="I515" s="245"/>
      <c r="J515" s="248"/>
      <c r="K515" s="353"/>
      <c r="L515" s="245"/>
      <c r="M515" s="245"/>
      <c r="N515" s="245"/>
      <c r="O515" s="248"/>
      <c r="P515" s="354"/>
      <c r="Q515" s="245"/>
      <c r="R515" s="245"/>
      <c r="S515" s="245"/>
      <c r="T515" s="245"/>
      <c r="U515" s="245"/>
      <c r="V515" s="245"/>
      <c r="W515" s="245"/>
      <c r="X515" s="248"/>
      <c r="Y515" s="355"/>
      <c r="Z515" s="245"/>
      <c r="AA515" s="246"/>
      <c r="AB515" s="356"/>
      <c r="AC515" s="245"/>
      <c r="AD515" s="248"/>
      <c r="AE515" s="357"/>
      <c r="AF515" s="245"/>
      <c r="AG515" s="245"/>
      <c r="AH515" s="245"/>
      <c r="AI515" s="245"/>
      <c r="AJ515" s="245"/>
      <c r="AK515" s="245"/>
      <c r="AL515" s="245"/>
      <c r="AM515" s="248"/>
    </row>
    <row r="516" spans="1:39" ht="39.75" customHeight="1">
      <c r="A516" s="116">
        <f t="shared" si="2"/>
        <v>504</v>
      </c>
      <c r="B516" s="358" t="s">
        <v>223</v>
      </c>
      <c r="C516" s="248"/>
      <c r="D516" s="352"/>
      <c r="E516" s="245"/>
      <c r="F516" s="245"/>
      <c r="G516" s="245"/>
      <c r="H516" s="245"/>
      <c r="I516" s="245"/>
      <c r="J516" s="248"/>
      <c r="K516" s="353"/>
      <c r="L516" s="245"/>
      <c r="M516" s="245"/>
      <c r="N516" s="245"/>
      <c r="O516" s="248"/>
      <c r="P516" s="354"/>
      <c r="Q516" s="245"/>
      <c r="R516" s="245"/>
      <c r="S516" s="245"/>
      <c r="T516" s="245"/>
      <c r="U516" s="245"/>
      <c r="V516" s="245"/>
      <c r="W516" s="245"/>
      <c r="X516" s="248"/>
      <c r="Y516" s="355"/>
      <c r="Z516" s="245"/>
      <c r="AA516" s="246"/>
      <c r="AB516" s="356"/>
      <c r="AC516" s="245"/>
      <c r="AD516" s="248"/>
      <c r="AE516" s="357"/>
      <c r="AF516" s="245"/>
      <c r="AG516" s="245"/>
      <c r="AH516" s="245"/>
      <c r="AI516" s="245"/>
      <c r="AJ516" s="245"/>
      <c r="AK516" s="245"/>
      <c r="AL516" s="245"/>
      <c r="AM516" s="248"/>
    </row>
    <row r="517" spans="1:39" ht="39.75" customHeight="1">
      <c r="A517" s="116">
        <f t="shared" si="2"/>
        <v>505</v>
      </c>
      <c r="B517" s="358" t="s">
        <v>223</v>
      </c>
      <c r="C517" s="248"/>
      <c r="D517" s="352"/>
      <c r="E517" s="245"/>
      <c r="F517" s="245"/>
      <c r="G517" s="245"/>
      <c r="H517" s="245"/>
      <c r="I517" s="245"/>
      <c r="J517" s="248"/>
      <c r="K517" s="353"/>
      <c r="L517" s="245"/>
      <c r="M517" s="245"/>
      <c r="N517" s="245"/>
      <c r="O517" s="248"/>
      <c r="P517" s="354"/>
      <c r="Q517" s="245"/>
      <c r="R517" s="245"/>
      <c r="S517" s="245"/>
      <c r="T517" s="245"/>
      <c r="U517" s="245"/>
      <c r="V517" s="245"/>
      <c r="W517" s="245"/>
      <c r="X517" s="248"/>
      <c r="Y517" s="355"/>
      <c r="Z517" s="245"/>
      <c r="AA517" s="246"/>
      <c r="AB517" s="356"/>
      <c r="AC517" s="245"/>
      <c r="AD517" s="248"/>
      <c r="AE517" s="357"/>
      <c r="AF517" s="245"/>
      <c r="AG517" s="245"/>
      <c r="AH517" s="245"/>
      <c r="AI517" s="245"/>
      <c r="AJ517" s="245"/>
      <c r="AK517" s="245"/>
      <c r="AL517" s="245"/>
      <c r="AM517" s="248"/>
    </row>
    <row r="518" spans="1:39" ht="39.75" customHeight="1">
      <c r="A518" s="116">
        <f t="shared" si="2"/>
        <v>506</v>
      </c>
      <c r="B518" s="358" t="s">
        <v>223</v>
      </c>
      <c r="C518" s="248"/>
      <c r="D518" s="352"/>
      <c r="E518" s="245"/>
      <c r="F518" s="245"/>
      <c r="G518" s="245"/>
      <c r="H518" s="245"/>
      <c r="I518" s="245"/>
      <c r="J518" s="248"/>
      <c r="K518" s="353"/>
      <c r="L518" s="245"/>
      <c r="M518" s="245"/>
      <c r="N518" s="245"/>
      <c r="O518" s="248"/>
      <c r="P518" s="354"/>
      <c r="Q518" s="245"/>
      <c r="R518" s="245"/>
      <c r="S518" s="245"/>
      <c r="T518" s="245"/>
      <c r="U518" s="245"/>
      <c r="V518" s="245"/>
      <c r="W518" s="245"/>
      <c r="X518" s="248"/>
      <c r="Y518" s="355"/>
      <c r="Z518" s="245"/>
      <c r="AA518" s="246"/>
      <c r="AB518" s="356"/>
      <c r="AC518" s="245"/>
      <c r="AD518" s="248"/>
      <c r="AE518" s="357"/>
      <c r="AF518" s="245"/>
      <c r="AG518" s="245"/>
      <c r="AH518" s="245"/>
      <c r="AI518" s="245"/>
      <c r="AJ518" s="245"/>
      <c r="AK518" s="245"/>
      <c r="AL518" s="245"/>
      <c r="AM518" s="248"/>
    </row>
    <row r="519" spans="1:39" ht="39.75" customHeight="1">
      <c r="A519" s="116">
        <f t="shared" si="2"/>
        <v>507</v>
      </c>
      <c r="B519" s="358" t="s">
        <v>223</v>
      </c>
      <c r="C519" s="248"/>
      <c r="D519" s="352"/>
      <c r="E519" s="245"/>
      <c r="F519" s="245"/>
      <c r="G519" s="245"/>
      <c r="H519" s="245"/>
      <c r="I519" s="245"/>
      <c r="J519" s="248"/>
      <c r="K519" s="353"/>
      <c r="L519" s="245"/>
      <c r="M519" s="245"/>
      <c r="N519" s="245"/>
      <c r="O519" s="248"/>
      <c r="P519" s="354"/>
      <c r="Q519" s="245"/>
      <c r="R519" s="245"/>
      <c r="S519" s="245"/>
      <c r="T519" s="245"/>
      <c r="U519" s="245"/>
      <c r="V519" s="245"/>
      <c r="W519" s="245"/>
      <c r="X519" s="248"/>
      <c r="Y519" s="355"/>
      <c r="Z519" s="245"/>
      <c r="AA519" s="246"/>
      <c r="AB519" s="356"/>
      <c r="AC519" s="245"/>
      <c r="AD519" s="248"/>
      <c r="AE519" s="357"/>
      <c r="AF519" s="245"/>
      <c r="AG519" s="245"/>
      <c r="AH519" s="245"/>
      <c r="AI519" s="245"/>
      <c r="AJ519" s="245"/>
      <c r="AK519" s="245"/>
      <c r="AL519" s="245"/>
      <c r="AM519" s="248"/>
    </row>
    <row r="520" spans="1:39" ht="39.75" customHeight="1">
      <c r="A520" s="116">
        <f t="shared" si="2"/>
        <v>508</v>
      </c>
      <c r="B520" s="358" t="s">
        <v>223</v>
      </c>
      <c r="C520" s="248"/>
      <c r="D520" s="352"/>
      <c r="E520" s="245"/>
      <c r="F520" s="245"/>
      <c r="G520" s="245"/>
      <c r="H520" s="245"/>
      <c r="I520" s="245"/>
      <c r="J520" s="248"/>
      <c r="K520" s="353"/>
      <c r="L520" s="245"/>
      <c r="M520" s="245"/>
      <c r="N520" s="245"/>
      <c r="O520" s="248"/>
      <c r="P520" s="354"/>
      <c r="Q520" s="245"/>
      <c r="R520" s="245"/>
      <c r="S520" s="245"/>
      <c r="T520" s="245"/>
      <c r="U520" s="245"/>
      <c r="V520" s="245"/>
      <c r="W520" s="245"/>
      <c r="X520" s="248"/>
      <c r="Y520" s="355"/>
      <c r="Z520" s="245"/>
      <c r="AA520" s="246"/>
      <c r="AB520" s="356"/>
      <c r="AC520" s="245"/>
      <c r="AD520" s="248"/>
      <c r="AE520" s="357"/>
      <c r="AF520" s="245"/>
      <c r="AG520" s="245"/>
      <c r="AH520" s="245"/>
      <c r="AI520" s="245"/>
      <c r="AJ520" s="245"/>
      <c r="AK520" s="245"/>
      <c r="AL520" s="245"/>
      <c r="AM520" s="248"/>
    </row>
    <row r="521" spans="1:39" ht="39.75" customHeight="1">
      <c r="A521" s="116">
        <f t="shared" si="2"/>
        <v>509</v>
      </c>
      <c r="B521" s="358" t="s">
        <v>223</v>
      </c>
      <c r="C521" s="248"/>
      <c r="D521" s="352"/>
      <c r="E521" s="245"/>
      <c r="F521" s="245"/>
      <c r="G521" s="245"/>
      <c r="H521" s="245"/>
      <c r="I521" s="245"/>
      <c r="J521" s="248"/>
      <c r="K521" s="353"/>
      <c r="L521" s="245"/>
      <c r="M521" s="245"/>
      <c r="N521" s="245"/>
      <c r="O521" s="248"/>
      <c r="P521" s="354"/>
      <c r="Q521" s="245"/>
      <c r="R521" s="245"/>
      <c r="S521" s="245"/>
      <c r="T521" s="245"/>
      <c r="U521" s="245"/>
      <c r="V521" s="245"/>
      <c r="W521" s="245"/>
      <c r="X521" s="248"/>
      <c r="Y521" s="355"/>
      <c r="Z521" s="245"/>
      <c r="AA521" s="246"/>
      <c r="AB521" s="356"/>
      <c r="AC521" s="245"/>
      <c r="AD521" s="248"/>
      <c r="AE521" s="357"/>
      <c r="AF521" s="245"/>
      <c r="AG521" s="245"/>
      <c r="AH521" s="245"/>
      <c r="AI521" s="245"/>
      <c r="AJ521" s="245"/>
      <c r="AK521" s="245"/>
      <c r="AL521" s="245"/>
      <c r="AM521" s="248"/>
    </row>
    <row r="522" spans="1:39" ht="39.75" customHeight="1">
      <c r="A522" s="116">
        <f t="shared" si="2"/>
        <v>510</v>
      </c>
      <c r="B522" s="358" t="s">
        <v>223</v>
      </c>
      <c r="C522" s="248"/>
      <c r="D522" s="352"/>
      <c r="E522" s="245"/>
      <c r="F522" s="245"/>
      <c r="G522" s="245"/>
      <c r="H522" s="245"/>
      <c r="I522" s="245"/>
      <c r="J522" s="248"/>
      <c r="K522" s="353"/>
      <c r="L522" s="245"/>
      <c r="M522" s="245"/>
      <c r="N522" s="245"/>
      <c r="O522" s="248"/>
      <c r="P522" s="354"/>
      <c r="Q522" s="245"/>
      <c r="R522" s="245"/>
      <c r="S522" s="245"/>
      <c r="T522" s="245"/>
      <c r="U522" s="245"/>
      <c r="V522" s="245"/>
      <c r="W522" s="245"/>
      <c r="X522" s="248"/>
      <c r="Y522" s="355"/>
      <c r="Z522" s="245"/>
      <c r="AA522" s="246"/>
      <c r="AB522" s="356"/>
      <c r="AC522" s="245"/>
      <c r="AD522" s="248"/>
      <c r="AE522" s="357"/>
      <c r="AF522" s="245"/>
      <c r="AG522" s="245"/>
      <c r="AH522" s="245"/>
      <c r="AI522" s="245"/>
      <c r="AJ522" s="245"/>
      <c r="AK522" s="245"/>
      <c r="AL522" s="245"/>
      <c r="AM522" s="248"/>
    </row>
    <row r="523" spans="1:39" ht="39.75" customHeight="1">
      <c r="A523" s="116">
        <f t="shared" si="2"/>
        <v>511</v>
      </c>
      <c r="B523" s="358" t="s">
        <v>223</v>
      </c>
      <c r="C523" s="248"/>
      <c r="D523" s="352"/>
      <c r="E523" s="245"/>
      <c r="F523" s="245"/>
      <c r="G523" s="245"/>
      <c r="H523" s="245"/>
      <c r="I523" s="245"/>
      <c r="J523" s="248"/>
      <c r="K523" s="353"/>
      <c r="L523" s="245"/>
      <c r="M523" s="245"/>
      <c r="N523" s="245"/>
      <c r="O523" s="248"/>
      <c r="P523" s="354"/>
      <c r="Q523" s="245"/>
      <c r="R523" s="245"/>
      <c r="S523" s="245"/>
      <c r="T523" s="245"/>
      <c r="U523" s="245"/>
      <c r="V523" s="245"/>
      <c r="W523" s="245"/>
      <c r="X523" s="248"/>
      <c r="Y523" s="355"/>
      <c r="Z523" s="245"/>
      <c r="AA523" s="246"/>
      <c r="AB523" s="356"/>
      <c r="AC523" s="245"/>
      <c r="AD523" s="248"/>
      <c r="AE523" s="357"/>
      <c r="AF523" s="245"/>
      <c r="AG523" s="245"/>
      <c r="AH523" s="245"/>
      <c r="AI523" s="245"/>
      <c r="AJ523" s="245"/>
      <c r="AK523" s="245"/>
      <c r="AL523" s="245"/>
      <c r="AM523" s="248"/>
    </row>
    <row r="524" spans="1:39" ht="39.75" customHeight="1">
      <c r="A524" s="116">
        <f t="shared" si="2"/>
        <v>512</v>
      </c>
      <c r="B524" s="358" t="s">
        <v>223</v>
      </c>
      <c r="C524" s="248"/>
      <c r="D524" s="352"/>
      <c r="E524" s="245"/>
      <c r="F524" s="245"/>
      <c r="G524" s="245"/>
      <c r="H524" s="245"/>
      <c r="I524" s="245"/>
      <c r="J524" s="248"/>
      <c r="K524" s="353"/>
      <c r="L524" s="245"/>
      <c r="M524" s="245"/>
      <c r="N524" s="245"/>
      <c r="O524" s="248"/>
      <c r="P524" s="354"/>
      <c r="Q524" s="245"/>
      <c r="R524" s="245"/>
      <c r="S524" s="245"/>
      <c r="T524" s="245"/>
      <c r="U524" s="245"/>
      <c r="V524" s="245"/>
      <c r="W524" s="245"/>
      <c r="X524" s="248"/>
      <c r="Y524" s="355"/>
      <c r="Z524" s="245"/>
      <c r="AA524" s="246"/>
      <c r="AB524" s="356"/>
      <c r="AC524" s="245"/>
      <c r="AD524" s="248"/>
      <c r="AE524" s="357"/>
      <c r="AF524" s="245"/>
      <c r="AG524" s="245"/>
      <c r="AH524" s="245"/>
      <c r="AI524" s="245"/>
      <c r="AJ524" s="245"/>
      <c r="AK524" s="245"/>
      <c r="AL524" s="245"/>
      <c r="AM524" s="248"/>
    </row>
    <row r="525" spans="1:39" ht="39.75" customHeight="1">
      <c r="A525" s="116">
        <f t="shared" si="2"/>
        <v>513</v>
      </c>
      <c r="B525" s="358" t="s">
        <v>223</v>
      </c>
      <c r="C525" s="248"/>
      <c r="D525" s="352"/>
      <c r="E525" s="245"/>
      <c r="F525" s="245"/>
      <c r="G525" s="245"/>
      <c r="H525" s="245"/>
      <c r="I525" s="245"/>
      <c r="J525" s="248"/>
      <c r="K525" s="353"/>
      <c r="L525" s="245"/>
      <c r="M525" s="245"/>
      <c r="N525" s="245"/>
      <c r="O525" s="248"/>
      <c r="P525" s="354"/>
      <c r="Q525" s="245"/>
      <c r="R525" s="245"/>
      <c r="S525" s="245"/>
      <c r="T525" s="245"/>
      <c r="U525" s="245"/>
      <c r="V525" s="245"/>
      <c r="W525" s="245"/>
      <c r="X525" s="248"/>
      <c r="Y525" s="355"/>
      <c r="Z525" s="245"/>
      <c r="AA525" s="246"/>
      <c r="AB525" s="356"/>
      <c r="AC525" s="245"/>
      <c r="AD525" s="248"/>
      <c r="AE525" s="357"/>
      <c r="AF525" s="245"/>
      <c r="AG525" s="245"/>
      <c r="AH525" s="245"/>
      <c r="AI525" s="245"/>
      <c r="AJ525" s="245"/>
      <c r="AK525" s="245"/>
      <c r="AL525" s="245"/>
      <c r="AM525" s="248"/>
    </row>
    <row r="526" spans="1:39" ht="39.75" customHeight="1">
      <c r="A526" s="116">
        <f t="shared" ref="A526:A780" si="3">ROW(A514)</f>
        <v>514</v>
      </c>
      <c r="B526" s="358" t="s">
        <v>223</v>
      </c>
      <c r="C526" s="248"/>
      <c r="D526" s="352"/>
      <c r="E526" s="245"/>
      <c r="F526" s="245"/>
      <c r="G526" s="245"/>
      <c r="H526" s="245"/>
      <c r="I526" s="245"/>
      <c r="J526" s="248"/>
      <c r="K526" s="353"/>
      <c r="L526" s="245"/>
      <c r="M526" s="245"/>
      <c r="N526" s="245"/>
      <c r="O526" s="248"/>
      <c r="P526" s="354"/>
      <c r="Q526" s="245"/>
      <c r="R526" s="245"/>
      <c r="S526" s="245"/>
      <c r="T526" s="245"/>
      <c r="U526" s="245"/>
      <c r="V526" s="245"/>
      <c r="W526" s="245"/>
      <c r="X526" s="248"/>
      <c r="Y526" s="355"/>
      <c r="Z526" s="245"/>
      <c r="AA526" s="246"/>
      <c r="AB526" s="356"/>
      <c r="AC526" s="245"/>
      <c r="AD526" s="248"/>
      <c r="AE526" s="357"/>
      <c r="AF526" s="245"/>
      <c r="AG526" s="245"/>
      <c r="AH526" s="245"/>
      <c r="AI526" s="245"/>
      <c r="AJ526" s="245"/>
      <c r="AK526" s="245"/>
      <c r="AL526" s="245"/>
      <c r="AM526" s="248"/>
    </row>
    <row r="527" spans="1:39" ht="39.75" customHeight="1">
      <c r="A527" s="116">
        <f t="shared" si="3"/>
        <v>515</v>
      </c>
      <c r="B527" s="358" t="s">
        <v>223</v>
      </c>
      <c r="C527" s="248"/>
      <c r="D527" s="352"/>
      <c r="E527" s="245"/>
      <c r="F527" s="245"/>
      <c r="G527" s="245"/>
      <c r="H527" s="245"/>
      <c r="I527" s="245"/>
      <c r="J527" s="248"/>
      <c r="K527" s="353"/>
      <c r="L527" s="245"/>
      <c r="M527" s="245"/>
      <c r="N527" s="245"/>
      <c r="O527" s="248"/>
      <c r="P527" s="354"/>
      <c r="Q527" s="245"/>
      <c r="R527" s="245"/>
      <c r="S527" s="245"/>
      <c r="T527" s="245"/>
      <c r="U527" s="245"/>
      <c r="V527" s="245"/>
      <c r="W527" s="245"/>
      <c r="X527" s="248"/>
      <c r="Y527" s="355"/>
      <c r="Z527" s="245"/>
      <c r="AA527" s="246"/>
      <c r="AB527" s="356"/>
      <c r="AC527" s="245"/>
      <c r="AD527" s="248"/>
      <c r="AE527" s="357"/>
      <c r="AF527" s="245"/>
      <c r="AG527" s="245"/>
      <c r="AH527" s="245"/>
      <c r="AI527" s="245"/>
      <c r="AJ527" s="245"/>
      <c r="AK527" s="245"/>
      <c r="AL527" s="245"/>
      <c r="AM527" s="248"/>
    </row>
    <row r="528" spans="1:39" ht="39.75" customHeight="1">
      <c r="A528" s="116">
        <f t="shared" si="3"/>
        <v>516</v>
      </c>
      <c r="B528" s="358" t="s">
        <v>223</v>
      </c>
      <c r="C528" s="248"/>
      <c r="D528" s="352"/>
      <c r="E528" s="245"/>
      <c r="F528" s="245"/>
      <c r="G528" s="245"/>
      <c r="H528" s="245"/>
      <c r="I528" s="245"/>
      <c r="J528" s="248"/>
      <c r="K528" s="353"/>
      <c r="L528" s="245"/>
      <c r="M528" s="245"/>
      <c r="N528" s="245"/>
      <c r="O528" s="248"/>
      <c r="P528" s="354"/>
      <c r="Q528" s="245"/>
      <c r="R528" s="245"/>
      <c r="S528" s="245"/>
      <c r="T528" s="245"/>
      <c r="U528" s="245"/>
      <c r="V528" s="245"/>
      <c r="W528" s="245"/>
      <c r="X528" s="248"/>
      <c r="Y528" s="355"/>
      <c r="Z528" s="245"/>
      <c r="AA528" s="246"/>
      <c r="AB528" s="356"/>
      <c r="AC528" s="245"/>
      <c r="AD528" s="248"/>
      <c r="AE528" s="357"/>
      <c r="AF528" s="245"/>
      <c r="AG528" s="245"/>
      <c r="AH528" s="245"/>
      <c r="AI528" s="245"/>
      <c r="AJ528" s="245"/>
      <c r="AK528" s="245"/>
      <c r="AL528" s="245"/>
      <c r="AM528" s="248"/>
    </row>
    <row r="529" spans="1:39" ht="39.75" customHeight="1">
      <c r="A529" s="116">
        <f t="shared" si="3"/>
        <v>517</v>
      </c>
      <c r="B529" s="358" t="s">
        <v>223</v>
      </c>
      <c r="C529" s="248"/>
      <c r="D529" s="352"/>
      <c r="E529" s="245"/>
      <c r="F529" s="245"/>
      <c r="G529" s="245"/>
      <c r="H529" s="245"/>
      <c r="I529" s="245"/>
      <c r="J529" s="248"/>
      <c r="K529" s="353"/>
      <c r="L529" s="245"/>
      <c r="M529" s="245"/>
      <c r="N529" s="245"/>
      <c r="O529" s="248"/>
      <c r="P529" s="354"/>
      <c r="Q529" s="245"/>
      <c r="R529" s="245"/>
      <c r="S529" s="245"/>
      <c r="T529" s="245"/>
      <c r="U529" s="245"/>
      <c r="V529" s="245"/>
      <c r="W529" s="245"/>
      <c r="X529" s="248"/>
      <c r="Y529" s="355"/>
      <c r="Z529" s="245"/>
      <c r="AA529" s="246"/>
      <c r="AB529" s="356"/>
      <c r="AC529" s="245"/>
      <c r="AD529" s="248"/>
      <c r="AE529" s="357"/>
      <c r="AF529" s="245"/>
      <c r="AG529" s="245"/>
      <c r="AH529" s="245"/>
      <c r="AI529" s="245"/>
      <c r="AJ529" s="245"/>
      <c r="AK529" s="245"/>
      <c r="AL529" s="245"/>
      <c r="AM529" s="248"/>
    </row>
    <row r="530" spans="1:39" ht="39.75" customHeight="1">
      <c r="A530" s="116">
        <f t="shared" si="3"/>
        <v>518</v>
      </c>
      <c r="B530" s="358" t="s">
        <v>223</v>
      </c>
      <c r="C530" s="248"/>
      <c r="D530" s="352"/>
      <c r="E530" s="245"/>
      <c r="F530" s="245"/>
      <c r="G530" s="245"/>
      <c r="H530" s="245"/>
      <c r="I530" s="245"/>
      <c r="J530" s="248"/>
      <c r="K530" s="353"/>
      <c r="L530" s="245"/>
      <c r="M530" s="245"/>
      <c r="N530" s="245"/>
      <c r="O530" s="248"/>
      <c r="P530" s="354"/>
      <c r="Q530" s="245"/>
      <c r="R530" s="245"/>
      <c r="S530" s="245"/>
      <c r="T530" s="245"/>
      <c r="U530" s="245"/>
      <c r="V530" s="245"/>
      <c r="W530" s="245"/>
      <c r="X530" s="248"/>
      <c r="Y530" s="355"/>
      <c r="Z530" s="245"/>
      <c r="AA530" s="246"/>
      <c r="AB530" s="356"/>
      <c r="AC530" s="245"/>
      <c r="AD530" s="248"/>
      <c r="AE530" s="357"/>
      <c r="AF530" s="245"/>
      <c r="AG530" s="245"/>
      <c r="AH530" s="245"/>
      <c r="AI530" s="245"/>
      <c r="AJ530" s="245"/>
      <c r="AK530" s="245"/>
      <c r="AL530" s="245"/>
      <c r="AM530" s="248"/>
    </row>
    <row r="531" spans="1:39" ht="39.75" customHeight="1">
      <c r="A531" s="116">
        <f t="shared" si="3"/>
        <v>519</v>
      </c>
      <c r="B531" s="358" t="s">
        <v>223</v>
      </c>
      <c r="C531" s="248"/>
      <c r="D531" s="352"/>
      <c r="E531" s="245"/>
      <c r="F531" s="245"/>
      <c r="G531" s="245"/>
      <c r="H531" s="245"/>
      <c r="I531" s="245"/>
      <c r="J531" s="248"/>
      <c r="K531" s="353"/>
      <c r="L531" s="245"/>
      <c r="M531" s="245"/>
      <c r="N531" s="245"/>
      <c r="O531" s="248"/>
      <c r="P531" s="354"/>
      <c r="Q531" s="245"/>
      <c r="R531" s="245"/>
      <c r="S531" s="245"/>
      <c r="T531" s="245"/>
      <c r="U531" s="245"/>
      <c r="V531" s="245"/>
      <c r="W531" s="245"/>
      <c r="X531" s="248"/>
      <c r="Y531" s="355"/>
      <c r="Z531" s="245"/>
      <c r="AA531" s="246"/>
      <c r="AB531" s="356"/>
      <c r="AC531" s="245"/>
      <c r="AD531" s="248"/>
      <c r="AE531" s="357"/>
      <c r="AF531" s="245"/>
      <c r="AG531" s="245"/>
      <c r="AH531" s="245"/>
      <c r="AI531" s="245"/>
      <c r="AJ531" s="245"/>
      <c r="AK531" s="245"/>
      <c r="AL531" s="245"/>
      <c r="AM531" s="248"/>
    </row>
    <row r="532" spans="1:39" ht="39.75" customHeight="1">
      <c r="A532" s="116">
        <f t="shared" si="3"/>
        <v>520</v>
      </c>
      <c r="B532" s="358" t="s">
        <v>223</v>
      </c>
      <c r="C532" s="248"/>
      <c r="D532" s="352"/>
      <c r="E532" s="245"/>
      <c r="F532" s="245"/>
      <c r="G532" s="245"/>
      <c r="H532" s="245"/>
      <c r="I532" s="245"/>
      <c r="J532" s="248"/>
      <c r="K532" s="353"/>
      <c r="L532" s="245"/>
      <c r="M532" s="245"/>
      <c r="N532" s="245"/>
      <c r="O532" s="248"/>
      <c r="P532" s="354"/>
      <c r="Q532" s="245"/>
      <c r="R532" s="245"/>
      <c r="S532" s="245"/>
      <c r="T532" s="245"/>
      <c r="U532" s="245"/>
      <c r="V532" s="245"/>
      <c r="W532" s="245"/>
      <c r="X532" s="248"/>
      <c r="Y532" s="355"/>
      <c r="Z532" s="245"/>
      <c r="AA532" s="246"/>
      <c r="AB532" s="356"/>
      <c r="AC532" s="245"/>
      <c r="AD532" s="248"/>
      <c r="AE532" s="357"/>
      <c r="AF532" s="245"/>
      <c r="AG532" s="245"/>
      <c r="AH532" s="245"/>
      <c r="AI532" s="245"/>
      <c r="AJ532" s="245"/>
      <c r="AK532" s="245"/>
      <c r="AL532" s="245"/>
      <c r="AM532" s="248"/>
    </row>
    <row r="533" spans="1:39" ht="39.75" customHeight="1">
      <c r="A533" s="116">
        <f t="shared" si="3"/>
        <v>521</v>
      </c>
      <c r="B533" s="358" t="s">
        <v>223</v>
      </c>
      <c r="C533" s="248"/>
      <c r="D533" s="352"/>
      <c r="E533" s="245"/>
      <c r="F533" s="245"/>
      <c r="G533" s="245"/>
      <c r="H533" s="245"/>
      <c r="I533" s="245"/>
      <c r="J533" s="248"/>
      <c r="K533" s="353"/>
      <c r="L533" s="245"/>
      <c r="M533" s="245"/>
      <c r="N533" s="245"/>
      <c r="O533" s="248"/>
      <c r="P533" s="354"/>
      <c r="Q533" s="245"/>
      <c r="R533" s="245"/>
      <c r="S533" s="245"/>
      <c r="T533" s="245"/>
      <c r="U533" s="245"/>
      <c r="V533" s="245"/>
      <c r="W533" s="245"/>
      <c r="X533" s="248"/>
      <c r="Y533" s="355"/>
      <c r="Z533" s="245"/>
      <c r="AA533" s="246"/>
      <c r="AB533" s="356"/>
      <c r="AC533" s="245"/>
      <c r="AD533" s="248"/>
      <c r="AE533" s="357"/>
      <c r="AF533" s="245"/>
      <c r="AG533" s="245"/>
      <c r="AH533" s="245"/>
      <c r="AI533" s="245"/>
      <c r="AJ533" s="245"/>
      <c r="AK533" s="245"/>
      <c r="AL533" s="245"/>
      <c r="AM533" s="248"/>
    </row>
    <row r="534" spans="1:39" ht="39.75" customHeight="1">
      <c r="A534" s="116">
        <f t="shared" si="3"/>
        <v>522</v>
      </c>
      <c r="B534" s="358" t="s">
        <v>223</v>
      </c>
      <c r="C534" s="248"/>
      <c r="D534" s="352"/>
      <c r="E534" s="245"/>
      <c r="F534" s="245"/>
      <c r="G534" s="245"/>
      <c r="H534" s="245"/>
      <c r="I534" s="245"/>
      <c r="J534" s="248"/>
      <c r="K534" s="353"/>
      <c r="L534" s="245"/>
      <c r="M534" s="245"/>
      <c r="N534" s="245"/>
      <c r="O534" s="248"/>
      <c r="P534" s="354"/>
      <c r="Q534" s="245"/>
      <c r="R534" s="245"/>
      <c r="S534" s="245"/>
      <c r="T534" s="245"/>
      <c r="U534" s="245"/>
      <c r="V534" s="245"/>
      <c r="W534" s="245"/>
      <c r="X534" s="248"/>
      <c r="Y534" s="355"/>
      <c r="Z534" s="245"/>
      <c r="AA534" s="246"/>
      <c r="AB534" s="356"/>
      <c r="AC534" s="245"/>
      <c r="AD534" s="248"/>
      <c r="AE534" s="357"/>
      <c r="AF534" s="245"/>
      <c r="AG534" s="245"/>
      <c r="AH534" s="245"/>
      <c r="AI534" s="245"/>
      <c r="AJ534" s="245"/>
      <c r="AK534" s="245"/>
      <c r="AL534" s="245"/>
      <c r="AM534" s="248"/>
    </row>
    <row r="535" spans="1:39" ht="39.75" customHeight="1">
      <c r="A535" s="116">
        <f t="shared" si="3"/>
        <v>523</v>
      </c>
      <c r="B535" s="358" t="s">
        <v>223</v>
      </c>
      <c r="C535" s="248"/>
      <c r="D535" s="352"/>
      <c r="E535" s="245"/>
      <c r="F535" s="245"/>
      <c r="G535" s="245"/>
      <c r="H535" s="245"/>
      <c r="I535" s="245"/>
      <c r="J535" s="248"/>
      <c r="K535" s="353"/>
      <c r="L535" s="245"/>
      <c r="M535" s="245"/>
      <c r="N535" s="245"/>
      <c r="O535" s="248"/>
      <c r="P535" s="354"/>
      <c r="Q535" s="245"/>
      <c r="R535" s="245"/>
      <c r="S535" s="245"/>
      <c r="T535" s="245"/>
      <c r="U535" s="245"/>
      <c r="V535" s="245"/>
      <c r="W535" s="245"/>
      <c r="X535" s="248"/>
      <c r="Y535" s="355"/>
      <c r="Z535" s="245"/>
      <c r="AA535" s="246"/>
      <c r="AB535" s="356"/>
      <c r="AC535" s="245"/>
      <c r="AD535" s="248"/>
      <c r="AE535" s="357"/>
      <c r="AF535" s="245"/>
      <c r="AG535" s="245"/>
      <c r="AH535" s="245"/>
      <c r="AI535" s="245"/>
      <c r="AJ535" s="245"/>
      <c r="AK535" s="245"/>
      <c r="AL535" s="245"/>
      <c r="AM535" s="248"/>
    </row>
    <row r="536" spans="1:39" ht="39.75" customHeight="1">
      <c r="A536" s="116">
        <f t="shared" si="3"/>
        <v>524</v>
      </c>
      <c r="B536" s="358" t="s">
        <v>223</v>
      </c>
      <c r="C536" s="248"/>
      <c r="D536" s="352"/>
      <c r="E536" s="245"/>
      <c r="F536" s="245"/>
      <c r="G536" s="245"/>
      <c r="H536" s="245"/>
      <c r="I536" s="245"/>
      <c r="J536" s="248"/>
      <c r="K536" s="353"/>
      <c r="L536" s="245"/>
      <c r="M536" s="245"/>
      <c r="N536" s="245"/>
      <c r="O536" s="248"/>
      <c r="P536" s="354"/>
      <c r="Q536" s="245"/>
      <c r="R536" s="245"/>
      <c r="S536" s="245"/>
      <c r="T536" s="245"/>
      <c r="U536" s="245"/>
      <c r="V536" s="245"/>
      <c r="W536" s="245"/>
      <c r="X536" s="248"/>
      <c r="Y536" s="355"/>
      <c r="Z536" s="245"/>
      <c r="AA536" s="246"/>
      <c r="AB536" s="356"/>
      <c r="AC536" s="245"/>
      <c r="AD536" s="248"/>
      <c r="AE536" s="357"/>
      <c r="AF536" s="245"/>
      <c r="AG536" s="245"/>
      <c r="AH536" s="245"/>
      <c r="AI536" s="245"/>
      <c r="AJ536" s="245"/>
      <c r="AK536" s="245"/>
      <c r="AL536" s="245"/>
      <c r="AM536" s="248"/>
    </row>
    <row r="537" spans="1:39" ht="39.75" customHeight="1">
      <c r="A537" s="116">
        <f t="shared" si="3"/>
        <v>525</v>
      </c>
      <c r="B537" s="358" t="s">
        <v>223</v>
      </c>
      <c r="C537" s="248"/>
      <c r="D537" s="352"/>
      <c r="E537" s="245"/>
      <c r="F537" s="245"/>
      <c r="G537" s="245"/>
      <c r="H537" s="245"/>
      <c r="I537" s="245"/>
      <c r="J537" s="248"/>
      <c r="K537" s="353"/>
      <c r="L537" s="245"/>
      <c r="M537" s="245"/>
      <c r="N537" s="245"/>
      <c r="O537" s="248"/>
      <c r="P537" s="354"/>
      <c r="Q537" s="245"/>
      <c r="R537" s="245"/>
      <c r="S537" s="245"/>
      <c r="T537" s="245"/>
      <c r="U537" s="245"/>
      <c r="V537" s="245"/>
      <c r="W537" s="245"/>
      <c r="X537" s="248"/>
      <c r="Y537" s="355"/>
      <c r="Z537" s="245"/>
      <c r="AA537" s="246"/>
      <c r="AB537" s="356"/>
      <c r="AC537" s="245"/>
      <c r="AD537" s="248"/>
      <c r="AE537" s="357"/>
      <c r="AF537" s="245"/>
      <c r="AG537" s="245"/>
      <c r="AH537" s="245"/>
      <c r="AI537" s="245"/>
      <c r="AJ537" s="245"/>
      <c r="AK537" s="245"/>
      <c r="AL537" s="245"/>
      <c r="AM537" s="248"/>
    </row>
    <row r="538" spans="1:39" ht="39.75" customHeight="1">
      <c r="A538" s="116">
        <f t="shared" si="3"/>
        <v>526</v>
      </c>
      <c r="B538" s="358" t="s">
        <v>223</v>
      </c>
      <c r="C538" s="248"/>
      <c r="D538" s="352"/>
      <c r="E538" s="245"/>
      <c r="F538" s="245"/>
      <c r="G538" s="245"/>
      <c r="H538" s="245"/>
      <c r="I538" s="245"/>
      <c r="J538" s="248"/>
      <c r="K538" s="353"/>
      <c r="L538" s="245"/>
      <c r="M538" s="245"/>
      <c r="N538" s="245"/>
      <c r="O538" s="248"/>
      <c r="P538" s="354"/>
      <c r="Q538" s="245"/>
      <c r="R538" s="245"/>
      <c r="S538" s="245"/>
      <c r="T538" s="245"/>
      <c r="U538" s="245"/>
      <c r="V538" s="245"/>
      <c r="W538" s="245"/>
      <c r="X538" s="248"/>
      <c r="Y538" s="355"/>
      <c r="Z538" s="245"/>
      <c r="AA538" s="246"/>
      <c r="AB538" s="356"/>
      <c r="AC538" s="245"/>
      <c r="AD538" s="248"/>
      <c r="AE538" s="357"/>
      <c r="AF538" s="245"/>
      <c r="AG538" s="245"/>
      <c r="AH538" s="245"/>
      <c r="AI538" s="245"/>
      <c r="AJ538" s="245"/>
      <c r="AK538" s="245"/>
      <c r="AL538" s="245"/>
      <c r="AM538" s="248"/>
    </row>
    <row r="539" spans="1:39" ht="39.75" customHeight="1">
      <c r="A539" s="116">
        <f t="shared" si="3"/>
        <v>527</v>
      </c>
      <c r="B539" s="358" t="s">
        <v>223</v>
      </c>
      <c r="C539" s="248"/>
      <c r="D539" s="352"/>
      <c r="E539" s="245"/>
      <c r="F539" s="245"/>
      <c r="G539" s="245"/>
      <c r="H539" s="245"/>
      <c r="I539" s="245"/>
      <c r="J539" s="248"/>
      <c r="K539" s="353"/>
      <c r="L539" s="245"/>
      <c r="M539" s="245"/>
      <c r="N539" s="245"/>
      <c r="O539" s="248"/>
      <c r="P539" s="354"/>
      <c r="Q539" s="245"/>
      <c r="R539" s="245"/>
      <c r="S539" s="245"/>
      <c r="T539" s="245"/>
      <c r="U539" s="245"/>
      <c r="V539" s="245"/>
      <c r="W539" s="245"/>
      <c r="X539" s="248"/>
      <c r="Y539" s="355"/>
      <c r="Z539" s="245"/>
      <c r="AA539" s="246"/>
      <c r="AB539" s="356"/>
      <c r="AC539" s="245"/>
      <c r="AD539" s="248"/>
      <c r="AE539" s="357"/>
      <c r="AF539" s="245"/>
      <c r="AG539" s="245"/>
      <c r="AH539" s="245"/>
      <c r="AI539" s="245"/>
      <c r="AJ539" s="245"/>
      <c r="AK539" s="245"/>
      <c r="AL539" s="245"/>
      <c r="AM539" s="248"/>
    </row>
    <row r="540" spans="1:39" ht="39.75" customHeight="1">
      <c r="A540" s="116">
        <f t="shared" si="3"/>
        <v>528</v>
      </c>
      <c r="B540" s="358" t="s">
        <v>223</v>
      </c>
      <c r="C540" s="248"/>
      <c r="D540" s="352"/>
      <c r="E540" s="245"/>
      <c r="F540" s="245"/>
      <c r="G540" s="245"/>
      <c r="H540" s="245"/>
      <c r="I540" s="245"/>
      <c r="J540" s="248"/>
      <c r="K540" s="353"/>
      <c r="L540" s="245"/>
      <c r="M540" s="245"/>
      <c r="N540" s="245"/>
      <c r="O540" s="248"/>
      <c r="P540" s="354"/>
      <c r="Q540" s="245"/>
      <c r="R540" s="245"/>
      <c r="S540" s="245"/>
      <c r="T540" s="245"/>
      <c r="U540" s="245"/>
      <c r="V540" s="245"/>
      <c r="W540" s="245"/>
      <c r="X540" s="248"/>
      <c r="Y540" s="355"/>
      <c r="Z540" s="245"/>
      <c r="AA540" s="246"/>
      <c r="AB540" s="356"/>
      <c r="AC540" s="245"/>
      <c r="AD540" s="248"/>
      <c r="AE540" s="357"/>
      <c r="AF540" s="245"/>
      <c r="AG540" s="245"/>
      <c r="AH540" s="245"/>
      <c r="AI540" s="245"/>
      <c r="AJ540" s="245"/>
      <c r="AK540" s="245"/>
      <c r="AL540" s="245"/>
      <c r="AM540" s="248"/>
    </row>
    <row r="541" spans="1:39" ht="39.75" customHeight="1">
      <c r="A541" s="116">
        <f t="shared" si="3"/>
        <v>529</v>
      </c>
      <c r="B541" s="358" t="s">
        <v>223</v>
      </c>
      <c r="C541" s="248"/>
      <c r="D541" s="352"/>
      <c r="E541" s="245"/>
      <c r="F541" s="245"/>
      <c r="G541" s="245"/>
      <c r="H541" s="245"/>
      <c r="I541" s="245"/>
      <c r="J541" s="248"/>
      <c r="K541" s="353"/>
      <c r="L541" s="245"/>
      <c r="M541" s="245"/>
      <c r="N541" s="245"/>
      <c r="O541" s="248"/>
      <c r="P541" s="354"/>
      <c r="Q541" s="245"/>
      <c r="R541" s="245"/>
      <c r="S541" s="245"/>
      <c r="T541" s="245"/>
      <c r="U541" s="245"/>
      <c r="V541" s="245"/>
      <c r="W541" s="245"/>
      <c r="X541" s="248"/>
      <c r="Y541" s="355"/>
      <c r="Z541" s="245"/>
      <c r="AA541" s="246"/>
      <c r="AB541" s="356"/>
      <c r="AC541" s="245"/>
      <c r="AD541" s="248"/>
      <c r="AE541" s="357"/>
      <c r="AF541" s="245"/>
      <c r="AG541" s="245"/>
      <c r="AH541" s="245"/>
      <c r="AI541" s="245"/>
      <c r="AJ541" s="245"/>
      <c r="AK541" s="245"/>
      <c r="AL541" s="245"/>
      <c r="AM541" s="248"/>
    </row>
    <row r="542" spans="1:39" ht="39.75" customHeight="1">
      <c r="A542" s="116">
        <f t="shared" si="3"/>
        <v>530</v>
      </c>
      <c r="B542" s="358" t="s">
        <v>223</v>
      </c>
      <c r="C542" s="248"/>
      <c r="D542" s="352"/>
      <c r="E542" s="245"/>
      <c r="F542" s="245"/>
      <c r="G542" s="245"/>
      <c r="H542" s="245"/>
      <c r="I542" s="245"/>
      <c r="J542" s="248"/>
      <c r="K542" s="353"/>
      <c r="L542" s="245"/>
      <c r="M542" s="245"/>
      <c r="N542" s="245"/>
      <c r="O542" s="248"/>
      <c r="P542" s="354"/>
      <c r="Q542" s="245"/>
      <c r="R542" s="245"/>
      <c r="S542" s="245"/>
      <c r="T542" s="245"/>
      <c r="U542" s="245"/>
      <c r="V542" s="245"/>
      <c r="W542" s="245"/>
      <c r="X542" s="248"/>
      <c r="Y542" s="355"/>
      <c r="Z542" s="245"/>
      <c r="AA542" s="246"/>
      <c r="AB542" s="356"/>
      <c r="AC542" s="245"/>
      <c r="AD542" s="248"/>
      <c r="AE542" s="357"/>
      <c r="AF542" s="245"/>
      <c r="AG542" s="245"/>
      <c r="AH542" s="245"/>
      <c r="AI542" s="245"/>
      <c r="AJ542" s="245"/>
      <c r="AK542" s="245"/>
      <c r="AL542" s="245"/>
      <c r="AM542" s="248"/>
    </row>
    <row r="543" spans="1:39" ht="39.75" customHeight="1">
      <c r="A543" s="116">
        <f t="shared" si="3"/>
        <v>531</v>
      </c>
      <c r="B543" s="358" t="s">
        <v>223</v>
      </c>
      <c r="C543" s="248"/>
      <c r="D543" s="352"/>
      <c r="E543" s="245"/>
      <c r="F543" s="245"/>
      <c r="G543" s="245"/>
      <c r="H543" s="245"/>
      <c r="I543" s="245"/>
      <c r="J543" s="248"/>
      <c r="K543" s="353"/>
      <c r="L543" s="245"/>
      <c r="M543" s="245"/>
      <c r="N543" s="245"/>
      <c r="O543" s="248"/>
      <c r="P543" s="354"/>
      <c r="Q543" s="245"/>
      <c r="R543" s="245"/>
      <c r="S543" s="245"/>
      <c r="T543" s="245"/>
      <c r="U543" s="245"/>
      <c r="V543" s="245"/>
      <c r="W543" s="245"/>
      <c r="X543" s="248"/>
      <c r="Y543" s="355"/>
      <c r="Z543" s="245"/>
      <c r="AA543" s="246"/>
      <c r="AB543" s="356"/>
      <c r="AC543" s="245"/>
      <c r="AD543" s="248"/>
      <c r="AE543" s="357"/>
      <c r="AF543" s="245"/>
      <c r="AG543" s="245"/>
      <c r="AH543" s="245"/>
      <c r="AI543" s="245"/>
      <c r="AJ543" s="245"/>
      <c r="AK543" s="245"/>
      <c r="AL543" s="245"/>
      <c r="AM543" s="248"/>
    </row>
    <row r="544" spans="1:39" ht="39.75" customHeight="1">
      <c r="A544" s="116">
        <f t="shared" si="3"/>
        <v>532</v>
      </c>
      <c r="B544" s="358" t="s">
        <v>223</v>
      </c>
      <c r="C544" s="248"/>
      <c r="D544" s="352"/>
      <c r="E544" s="245"/>
      <c r="F544" s="245"/>
      <c r="G544" s="245"/>
      <c r="H544" s="245"/>
      <c r="I544" s="245"/>
      <c r="J544" s="248"/>
      <c r="K544" s="353"/>
      <c r="L544" s="245"/>
      <c r="M544" s="245"/>
      <c r="N544" s="245"/>
      <c r="O544" s="248"/>
      <c r="P544" s="354"/>
      <c r="Q544" s="245"/>
      <c r="R544" s="245"/>
      <c r="S544" s="245"/>
      <c r="T544" s="245"/>
      <c r="U544" s="245"/>
      <c r="V544" s="245"/>
      <c r="W544" s="245"/>
      <c r="X544" s="248"/>
      <c r="Y544" s="355"/>
      <c r="Z544" s="245"/>
      <c r="AA544" s="246"/>
      <c r="AB544" s="356"/>
      <c r="AC544" s="245"/>
      <c r="AD544" s="248"/>
      <c r="AE544" s="357"/>
      <c r="AF544" s="245"/>
      <c r="AG544" s="245"/>
      <c r="AH544" s="245"/>
      <c r="AI544" s="245"/>
      <c r="AJ544" s="245"/>
      <c r="AK544" s="245"/>
      <c r="AL544" s="245"/>
      <c r="AM544" s="248"/>
    </row>
    <row r="545" spans="1:39" ht="39.75" customHeight="1">
      <c r="A545" s="116">
        <f t="shared" si="3"/>
        <v>533</v>
      </c>
      <c r="B545" s="358" t="s">
        <v>223</v>
      </c>
      <c r="C545" s="248"/>
      <c r="D545" s="352"/>
      <c r="E545" s="245"/>
      <c r="F545" s="245"/>
      <c r="G545" s="245"/>
      <c r="H545" s="245"/>
      <c r="I545" s="245"/>
      <c r="J545" s="248"/>
      <c r="K545" s="353"/>
      <c r="L545" s="245"/>
      <c r="M545" s="245"/>
      <c r="N545" s="245"/>
      <c r="O545" s="248"/>
      <c r="P545" s="354"/>
      <c r="Q545" s="245"/>
      <c r="R545" s="245"/>
      <c r="S545" s="245"/>
      <c r="T545" s="245"/>
      <c r="U545" s="245"/>
      <c r="V545" s="245"/>
      <c r="W545" s="245"/>
      <c r="X545" s="248"/>
      <c r="Y545" s="355"/>
      <c r="Z545" s="245"/>
      <c r="AA545" s="246"/>
      <c r="AB545" s="356"/>
      <c r="AC545" s="245"/>
      <c r="AD545" s="248"/>
      <c r="AE545" s="357"/>
      <c r="AF545" s="245"/>
      <c r="AG545" s="245"/>
      <c r="AH545" s="245"/>
      <c r="AI545" s="245"/>
      <c r="AJ545" s="245"/>
      <c r="AK545" s="245"/>
      <c r="AL545" s="245"/>
      <c r="AM545" s="248"/>
    </row>
    <row r="546" spans="1:39" ht="39.75" customHeight="1">
      <c r="A546" s="116">
        <f t="shared" si="3"/>
        <v>534</v>
      </c>
      <c r="B546" s="358" t="s">
        <v>223</v>
      </c>
      <c r="C546" s="248"/>
      <c r="D546" s="352"/>
      <c r="E546" s="245"/>
      <c r="F546" s="245"/>
      <c r="G546" s="245"/>
      <c r="H546" s="245"/>
      <c r="I546" s="245"/>
      <c r="J546" s="248"/>
      <c r="K546" s="353"/>
      <c r="L546" s="245"/>
      <c r="M546" s="245"/>
      <c r="N546" s="245"/>
      <c r="O546" s="248"/>
      <c r="P546" s="354"/>
      <c r="Q546" s="245"/>
      <c r="R546" s="245"/>
      <c r="S546" s="245"/>
      <c r="T546" s="245"/>
      <c r="U546" s="245"/>
      <c r="V546" s="245"/>
      <c r="W546" s="245"/>
      <c r="X546" s="248"/>
      <c r="Y546" s="355"/>
      <c r="Z546" s="245"/>
      <c r="AA546" s="246"/>
      <c r="AB546" s="356"/>
      <c r="AC546" s="245"/>
      <c r="AD546" s="248"/>
      <c r="AE546" s="357"/>
      <c r="AF546" s="245"/>
      <c r="AG546" s="245"/>
      <c r="AH546" s="245"/>
      <c r="AI546" s="245"/>
      <c r="AJ546" s="245"/>
      <c r="AK546" s="245"/>
      <c r="AL546" s="245"/>
      <c r="AM546" s="248"/>
    </row>
    <row r="547" spans="1:39" ht="39.75" customHeight="1">
      <c r="A547" s="116">
        <f t="shared" si="3"/>
        <v>535</v>
      </c>
      <c r="B547" s="358" t="s">
        <v>223</v>
      </c>
      <c r="C547" s="248"/>
      <c r="D547" s="352"/>
      <c r="E547" s="245"/>
      <c r="F547" s="245"/>
      <c r="G547" s="245"/>
      <c r="H547" s="245"/>
      <c r="I547" s="245"/>
      <c r="J547" s="248"/>
      <c r="K547" s="353"/>
      <c r="L547" s="245"/>
      <c r="M547" s="245"/>
      <c r="N547" s="245"/>
      <c r="O547" s="248"/>
      <c r="P547" s="354"/>
      <c r="Q547" s="245"/>
      <c r="R547" s="245"/>
      <c r="S547" s="245"/>
      <c r="T547" s="245"/>
      <c r="U547" s="245"/>
      <c r="V547" s="245"/>
      <c r="W547" s="245"/>
      <c r="X547" s="248"/>
      <c r="Y547" s="355"/>
      <c r="Z547" s="245"/>
      <c r="AA547" s="246"/>
      <c r="AB547" s="356"/>
      <c r="AC547" s="245"/>
      <c r="AD547" s="248"/>
      <c r="AE547" s="357"/>
      <c r="AF547" s="245"/>
      <c r="AG547" s="245"/>
      <c r="AH547" s="245"/>
      <c r="AI547" s="245"/>
      <c r="AJ547" s="245"/>
      <c r="AK547" s="245"/>
      <c r="AL547" s="245"/>
      <c r="AM547" s="248"/>
    </row>
    <row r="548" spans="1:39" ht="39.75" customHeight="1">
      <c r="A548" s="116">
        <f t="shared" si="3"/>
        <v>536</v>
      </c>
      <c r="B548" s="358" t="s">
        <v>223</v>
      </c>
      <c r="C548" s="248"/>
      <c r="D548" s="352"/>
      <c r="E548" s="245"/>
      <c r="F548" s="245"/>
      <c r="G548" s="245"/>
      <c r="H548" s="245"/>
      <c r="I548" s="245"/>
      <c r="J548" s="248"/>
      <c r="K548" s="353"/>
      <c r="L548" s="245"/>
      <c r="M548" s="245"/>
      <c r="N548" s="245"/>
      <c r="O548" s="248"/>
      <c r="P548" s="354"/>
      <c r="Q548" s="245"/>
      <c r="R548" s="245"/>
      <c r="S548" s="245"/>
      <c r="T548" s="245"/>
      <c r="U548" s="245"/>
      <c r="V548" s="245"/>
      <c r="W548" s="245"/>
      <c r="X548" s="248"/>
      <c r="Y548" s="355"/>
      <c r="Z548" s="245"/>
      <c r="AA548" s="246"/>
      <c r="AB548" s="356"/>
      <c r="AC548" s="245"/>
      <c r="AD548" s="248"/>
      <c r="AE548" s="357"/>
      <c r="AF548" s="245"/>
      <c r="AG548" s="245"/>
      <c r="AH548" s="245"/>
      <c r="AI548" s="245"/>
      <c r="AJ548" s="245"/>
      <c r="AK548" s="245"/>
      <c r="AL548" s="245"/>
      <c r="AM548" s="248"/>
    </row>
    <row r="549" spans="1:39" ht="39.75" customHeight="1">
      <c r="A549" s="116">
        <f t="shared" si="3"/>
        <v>537</v>
      </c>
      <c r="B549" s="358" t="s">
        <v>223</v>
      </c>
      <c r="C549" s="248"/>
      <c r="D549" s="352"/>
      <c r="E549" s="245"/>
      <c r="F549" s="245"/>
      <c r="G549" s="245"/>
      <c r="H549" s="245"/>
      <c r="I549" s="245"/>
      <c r="J549" s="248"/>
      <c r="K549" s="353"/>
      <c r="L549" s="245"/>
      <c r="M549" s="245"/>
      <c r="N549" s="245"/>
      <c r="O549" s="248"/>
      <c r="P549" s="354"/>
      <c r="Q549" s="245"/>
      <c r="R549" s="245"/>
      <c r="S549" s="245"/>
      <c r="T549" s="245"/>
      <c r="U549" s="245"/>
      <c r="V549" s="245"/>
      <c r="W549" s="245"/>
      <c r="X549" s="248"/>
      <c r="Y549" s="355"/>
      <c r="Z549" s="245"/>
      <c r="AA549" s="246"/>
      <c r="AB549" s="356"/>
      <c r="AC549" s="245"/>
      <c r="AD549" s="248"/>
      <c r="AE549" s="357"/>
      <c r="AF549" s="245"/>
      <c r="AG549" s="245"/>
      <c r="AH549" s="245"/>
      <c r="AI549" s="245"/>
      <c r="AJ549" s="245"/>
      <c r="AK549" s="245"/>
      <c r="AL549" s="245"/>
      <c r="AM549" s="248"/>
    </row>
    <row r="550" spans="1:39" ht="39.75" customHeight="1">
      <c r="A550" s="116">
        <f t="shared" si="3"/>
        <v>538</v>
      </c>
      <c r="B550" s="358" t="s">
        <v>223</v>
      </c>
      <c r="C550" s="248"/>
      <c r="D550" s="352"/>
      <c r="E550" s="245"/>
      <c r="F550" s="245"/>
      <c r="G550" s="245"/>
      <c r="H550" s="245"/>
      <c r="I550" s="245"/>
      <c r="J550" s="248"/>
      <c r="K550" s="353"/>
      <c r="L550" s="245"/>
      <c r="M550" s="245"/>
      <c r="N550" s="245"/>
      <c r="O550" s="248"/>
      <c r="P550" s="354"/>
      <c r="Q550" s="245"/>
      <c r="R550" s="245"/>
      <c r="S550" s="245"/>
      <c r="T550" s="245"/>
      <c r="U550" s="245"/>
      <c r="V550" s="245"/>
      <c r="W550" s="245"/>
      <c r="X550" s="248"/>
      <c r="Y550" s="355"/>
      <c r="Z550" s="245"/>
      <c r="AA550" s="246"/>
      <c r="AB550" s="356"/>
      <c r="AC550" s="245"/>
      <c r="AD550" s="248"/>
      <c r="AE550" s="357"/>
      <c r="AF550" s="245"/>
      <c r="AG550" s="245"/>
      <c r="AH550" s="245"/>
      <c r="AI550" s="245"/>
      <c r="AJ550" s="245"/>
      <c r="AK550" s="245"/>
      <c r="AL550" s="245"/>
      <c r="AM550" s="248"/>
    </row>
    <row r="551" spans="1:39" ht="39.75" customHeight="1">
      <c r="A551" s="116">
        <f t="shared" si="3"/>
        <v>539</v>
      </c>
      <c r="B551" s="358" t="s">
        <v>223</v>
      </c>
      <c r="C551" s="248"/>
      <c r="D551" s="352"/>
      <c r="E551" s="245"/>
      <c r="F551" s="245"/>
      <c r="G551" s="245"/>
      <c r="H551" s="245"/>
      <c r="I551" s="245"/>
      <c r="J551" s="248"/>
      <c r="K551" s="353"/>
      <c r="L551" s="245"/>
      <c r="M551" s="245"/>
      <c r="N551" s="245"/>
      <c r="O551" s="248"/>
      <c r="P551" s="354"/>
      <c r="Q551" s="245"/>
      <c r="R551" s="245"/>
      <c r="S551" s="245"/>
      <c r="T551" s="245"/>
      <c r="U551" s="245"/>
      <c r="V551" s="245"/>
      <c r="W551" s="245"/>
      <c r="X551" s="248"/>
      <c r="Y551" s="355"/>
      <c r="Z551" s="245"/>
      <c r="AA551" s="246"/>
      <c r="AB551" s="356"/>
      <c r="AC551" s="245"/>
      <c r="AD551" s="248"/>
      <c r="AE551" s="357"/>
      <c r="AF551" s="245"/>
      <c r="AG551" s="245"/>
      <c r="AH551" s="245"/>
      <c r="AI551" s="245"/>
      <c r="AJ551" s="245"/>
      <c r="AK551" s="245"/>
      <c r="AL551" s="245"/>
      <c r="AM551" s="248"/>
    </row>
    <row r="552" spans="1:39" ht="39.75" customHeight="1">
      <c r="A552" s="116">
        <f t="shared" si="3"/>
        <v>540</v>
      </c>
      <c r="B552" s="358" t="s">
        <v>223</v>
      </c>
      <c r="C552" s="248"/>
      <c r="D552" s="352"/>
      <c r="E552" s="245"/>
      <c r="F552" s="245"/>
      <c r="G552" s="245"/>
      <c r="H552" s="245"/>
      <c r="I552" s="245"/>
      <c r="J552" s="248"/>
      <c r="K552" s="353"/>
      <c r="L552" s="245"/>
      <c r="M552" s="245"/>
      <c r="N552" s="245"/>
      <c r="O552" s="248"/>
      <c r="P552" s="354"/>
      <c r="Q552" s="245"/>
      <c r="R552" s="245"/>
      <c r="S552" s="245"/>
      <c r="T552" s="245"/>
      <c r="U552" s="245"/>
      <c r="V552" s="245"/>
      <c r="W552" s="245"/>
      <c r="X552" s="248"/>
      <c r="Y552" s="355"/>
      <c r="Z552" s="245"/>
      <c r="AA552" s="246"/>
      <c r="AB552" s="356"/>
      <c r="AC552" s="245"/>
      <c r="AD552" s="248"/>
      <c r="AE552" s="357"/>
      <c r="AF552" s="245"/>
      <c r="AG552" s="245"/>
      <c r="AH552" s="245"/>
      <c r="AI552" s="245"/>
      <c r="AJ552" s="245"/>
      <c r="AK552" s="245"/>
      <c r="AL552" s="245"/>
      <c r="AM552" s="248"/>
    </row>
    <row r="553" spans="1:39" ht="39.75" customHeight="1">
      <c r="A553" s="116">
        <f t="shared" si="3"/>
        <v>541</v>
      </c>
      <c r="B553" s="358" t="s">
        <v>223</v>
      </c>
      <c r="C553" s="248"/>
      <c r="D553" s="352"/>
      <c r="E553" s="245"/>
      <c r="F553" s="245"/>
      <c r="G553" s="245"/>
      <c r="H553" s="245"/>
      <c r="I553" s="245"/>
      <c r="J553" s="248"/>
      <c r="K553" s="353"/>
      <c r="L553" s="245"/>
      <c r="M553" s="245"/>
      <c r="N553" s="245"/>
      <c r="O553" s="248"/>
      <c r="P553" s="354"/>
      <c r="Q553" s="245"/>
      <c r="R553" s="245"/>
      <c r="S553" s="245"/>
      <c r="T553" s="245"/>
      <c r="U553" s="245"/>
      <c r="V553" s="245"/>
      <c r="W553" s="245"/>
      <c r="X553" s="248"/>
      <c r="Y553" s="355"/>
      <c r="Z553" s="245"/>
      <c r="AA553" s="246"/>
      <c r="AB553" s="356"/>
      <c r="AC553" s="245"/>
      <c r="AD553" s="248"/>
      <c r="AE553" s="357"/>
      <c r="AF553" s="245"/>
      <c r="AG553" s="245"/>
      <c r="AH553" s="245"/>
      <c r="AI553" s="245"/>
      <c r="AJ553" s="245"/>
      <c r="AK553" s="245"/>
      <c r="AL553" s="245"/>
      <c r="AM553" s="248"/>
    </row>
    <row r="554" spans="1:39" ht="39.75" customHeight="1">
      <c r="A554" s="116">
        <f t="shared" si="3"/>
        <v>542</v>
      </c>
      <c r="B554" s="358" t="s">
        <v>223</v>
      </c>
      <c r="C554" s="248"/>
      <c r="D554" s="352"/>
      <c r="E554" s="245"/>
      <c r="F554" s="245"/>
      <c r="G554" s="245"/>
      <c r="H554" s="245"/>
      <c r="I554" s="245"/>
      <c r="J554" s="248"/>
      <c r="K554" s="353"/>
      <c r="L554" s="245"/>
      <c r="M554" s="245"/>
      <c r="N554" s="245"/>
      <c r="O554" s="248"/>
      <c r="P554" s="354"/>
      <c r="Q554" s="245"/>
      <c r="R554" s="245"/>
      <c r="S554" s="245"/>
      <c r="T554" s="245"/>
      <c r="U554" s="245"/>
      <c r="V554" s="245"/>
      <c r="W554" s="245"/>
      <c r="X554" s="248"/>
      <c r="Y554" s="355"/>
      <c r="Z554" s="245"/>
      <c r="AA554" s="246"/>
      <c r="AB554" s="356"/>
      <c r="AC554" s="245"/>
      <c r="AD554" s="248"/>
      <c r="AE554" s="357"/>
      <c r="AF554" s="245"/>
      <c r="AG554" s="245"/>
      <c r="AH554" s="245"/>
      <c r="AI554" s="245"/>
      <c r="AJ554" s="245"/>
      <c r="AK554" s="245"/>
      <c r="AL554" s="245"/>
      <c r="AM554" s="248"/>
    </row>
    <row r="555" spans="1:39" ht="39.75" customHeight="1">
      <c r="A555" s="116">
        <f t="shared" si="3"/>
        <v>543</v>
      </c>
      <c r="B555" s="358" t="s">
        <v>223</v>
      </c>
      <c r="C555" s="248"/>
      <c r="D555" s="352"/>
      <c r="E555" s="245"/>
      <c r="F555" s="245"/>
      <c r="G555" s="245"/>
      <c r="H555" s="245"/>
      <c r="I555" s="245"/>
      <c r="J555" s="248"/>
      <c r="K555" s="353"/>
      <c r="L555" s="245"/>
      <c r="M555" s="245"/>
      <c r="N555" s="245"/>
      <c r="O555" s="248"/>
      <c r="P555" s="354"/>
      <c r="Q555" s="245"/>
      <c r="R555" s="245"/>
      <c r="S555" s="245"/>
      <c r="T555" s="245"/>
      <c r="U555" s="245"/>
      <c r="V555" s="245"/>
      <c r="W555" s="245"/>
      <c r="X555" s="248"/>
      <c r="Y555" s="355"/>
      <c r="Z555" s="245"/>
      <c r="AA555" s="246"/>
      <c r="AB555" s="356"/>
      <c r="AC555" s="245"/>
      <c r="AD555" s="248"/>
      <c r="AE555" s="357"/>
      <c r="AF555" s="245"/>
      <c r="AG555" s="245"/>
      <c r="AH555" s="245"/>
      <c r="AI555" s="245"/>
      <c r="AJ555" s="245"/>
      <c r="AK555" s="245"/>
      <c r="AL555" s="245"/>
      <c r="AM555" s="248"/>
    </row>
    <row r="556" spans="1:39" ht="39.75" customHeight="1">
      <c r="A556" s="116">
        <f t="shared" si="3"/>
        <v>544</v>
      </c>
      <c r="B556" s="358" t="s">
        <v>223</v>
      </c>
      <c r="C556" s="248"/>
      <c r="D556" s="352"/>
      <c r="E556" s="245"/>
      <c r="F556" s="245"/>
      <c r="G556" s="245"/>
      <c r="H556" s="245"/>
      <c r="I556" s="245"/>
      <c r="J556" s="248"/>
      <c r="K556" s="353"/>
      <c r="L556" s="245"/>
      <c r="M556" s="245"/>
      <c r="N556" s="245"/>
      <c r="O556" s="248"/>
      <c r="P556" s="354"/>
      <c r="Q556" s="245"/>
      <c r="R556" s="245"/>
      <c r="S556" s="245"/>
      <c r="T556" s="245"/>
      <c r="U556" s="245"/>
      <c r="V556" s="245"/>
      <c r="W556" s="245"/>
      <c r="X556" s="248"/>
      <c r="Y556" s="355"/>
      <c r="Z556" s="245"/>
      <c r="AA556" s="246"/>
      <c r="AB556" s="356"/>
      <c r="AC556" s="245"/>
      <c r="AD556" s="248"/>
      <c r="AE556" s="357"/>
      <c r="AF556" s="245"/>
      <c r="AG556" s="245"/>
      <c r="AH556" s="245"/>
      <c r="AI556" s="245"/>
      <c r="AJ556" s="245"/>
      <c r="AK556" s="245"/>
      <c r="AL556" s="245"/>
      <c r="AM556" s="248"/>
    </row>
    <row r="557" spans="1:39" ht="39.75" customHeight="1">
      <c r="A557" s="116">
        <f t="shared" si="3"/>
        <v>545</v>
      </c>
      <c r="B557" s="358" t="s">
        <v>223</v>
      </c>
      <c r="C557" s="248"/>
      <c r="D557" s="352"/>
      <c r="E557" s="245"/>
      <c r="F557" s="245"/>
      <c r="G557" s="245"/>
      <c r="H557" s="245"/>
      <c r="I557" s="245"/>
      <c r="J557" s="248"/>
      <c r="K557" s="353"/>
      <c r="L557" s="245"/>
      <c r="M557" s="245"/>
      <c r="N557" s="245"/>
      <c r="O557" s="248"/>
      <c r="P557" s="354"/>
      <c r="Q557" s="245"/>
      <c r="R557" s="245"/>
      <c r="S557" s="245"/>
      <c r="T557" s="245"/>
      <c r="U557" s="245"/>
      <c r="V557" s="245"/>
      <c r="W557" s="245"/>
      <c r="X557" s="248"/>
      <c r="Y557" s="355"/>
      <c r="Z557" s="245"/>
      <c r="AA557" s="246"/>
      <c r="AB557" s="356"/>
      <c r="AC557" s="245"/>
      <c r="AD557" s="248"/>
      <c r="AE557" s="357"/>
      <c r="AF557" s="245"/>
      <c r="AG557" s="245"/>
      <c r="AH557" s="245"/>
      <c r="AI557" s="245"/>
      <c r="AJ557" s="245"/>
      <c r="AK557" s="245"/>
      <c r="AL557" s="245"/>
      <c r="AM557" s="248"/>
    </row>
    <row r="558" spans="1:39" ht="39.75" customHeight="1">
      <c r="A558" s="116">
        <f t="shared" si="3"/>
        <v>546</v>
      </c>
      <c r="B558" s="358" t="s">
        <v>223</v>
      </c>
      <c r="C558" s="248"/>
      <c r="D558" s="352"/>
      <c r="E558" s="245"/>
      <c r="F558" s="245"/>
      <c r="G558" s="245"/>
      <c r="H558" s="245"/>
      <c r="I558" s="245"/>
      <c r="J558" s="248"/>
      <c r="K558" s="353"/>
      <c r="L558" s="245"/>
      <c r="M558" s="245"/>
      <c r="N558" s="245"/>
      <c r="O558" s="248"/>
      <c r="P558" s="354"/>
      <c r="Q558" s="245"/>
      <c r="R558" s="245"/>
      <c r="S558" s="245"/>
      <c r="T558" s="245"/>
      <c r="U558" s="245"/>
      <c r="V558" s="245"/>
      <c r="W558" s="245"/>
      <c r="X558" s="248"/>
      <c r="Y558" s="355"/>
      <c r="Z558" s="245"/>
      <c r="AA558" s="246"/>
      <c r="AB558" s="356"/>
      <c r="AC558" s="245"/>
      <c r="AD558" s="248"/>
      <c r="AE558" s="357"/>
      <c r="AF558" s="245"/>
      <c r="AG558" s="245"/>
      <c r="AH558" s="245"/>
      <c r="AI558" s="245"/>
      <c r="AJ558" s="245"/>
      <c r="AK558" s="245"/>
      <c r="AL558" s="245"/>
      <c r="AM558" s="248"/>
    </row>
    <row r="559" spans="1:39" ht="39.75" customHeight="1">
      <c r="A559" s="116">
        <f t="shared" si="3"/>
        <v>547</v>
      </c>
      <c r="B559" s="358" t="s">
        <v>223</v>
      </c>
      <c r="C559" s="248"/>
      <c r="D559" s="352"/>
      <c r="E559" s="245"/>
      <c r="F559" s="245"/>
      <c r="G559" s="245"/>
      <c r="H559" s="245"/>
      <c r="I559" s="245"/>
      <c r="J559" s="248"/>
      <c r="K559" s="353"/>
      <c r="L559" s="245"/>
      <c r="M559" s="245"/>
      <c r="N559" s="245"/>
      <c r="O559" s="248"/>
      <c r="P559" s="354"/>
      <c r="Q559" s="245"/>
      <c r="R559" s="245"/>
      <c r="S559" s="245"/>
      <c r="T559" s="245"/>
      <c r="U559" s="245"/>
      <c r="V559" s="245"/>
      <c r="W559" s="245"/>
      <c r="X559" s="248"/>
      <c r="Y559" s="355"/>
      <c r="Z559" s="245"/>
      <c r="AA559" s="246"/>
      <c r="AB559" s="356"/>
      <c r="AC559" s="245"/>
      <c r="AD559" s="248"/>
      <c r="AE559" s="357"/>
      <c r="AF559" s="245"/>
      <c r="AG559" s="245"/>
      <c r="AH559" s="245"/>
      <c r="AI559" s="245"/>
      <c r="AJ559" s="245"/>
      <c r="AK559" s="245"/>
      <c r="AL559" s="245"/>
      <c r="AM559" s="248"/>
    </row>
    <row r="560" spans="1:39" ht="39.75" customHeight="1">
      <c r="A560" s="116">
        <f t="shared" si="3"/>
        <v>548</v>
      </c>
      <c r="B560" s="358" t="s">
        <v>223</v>
      </c>
      <c r="C560" s="248"/>
      <c r="D560" s="352"/>
      <c r="E560" s="245"/>
      <c r="F560" s="245"/>
      <c r="G560" s="245"/>
      <c r="H560" s="245"/>
      <c r="I560" s="245"/>
      <c r="J560" s="248"/>
      <c r="K560" s="353"/>
      <c r="L560" s="245"/>
      <c r="M560" s="245"/>
      <c r="N560" s="245"/>
      <c r="O560" s="248"/>
      <c r="P560" s="354"/>
      <c r="Q560" s="245"/>
      <c r="R560" s="245"/>
      <c r="S560" s="245"/>
      <c r="T560" s="245"/>
      <c r="U560" s="245"/>
      <c r="V560" s="245"/>
      <c r="W560" s="245"/>
      <c r="X560" s="248"/>
      <c r="Y560" s="355"/>
      <c r="Z560" s="245"/>
      <c r="AA560" s="246"/>
      <c r="AB560" s="356"/>
      <c r="AC560" s="245"/>
      <c r="AD560" s="248"/>
      <c r="AE560" s="357"/>
      <c r="AF560" s="245"/>
      <c r="AG560" s="245"/>
      <c r="AH560" s="245"/>
      <c r="AI560" s="245"/>
      <c r="AJ560" s="245"/>
      <c r="AK560" s="245"/>
      <c r="AL560" s="245"/>
      <c r="AM560" s="248"/>
    </row>
    <row r="561" spans="1:39" ht="39.75" customHeight="1">
      <c r="A561" s="116">
        <f t="shared" si="3"/>
        <v>549</v>
      </c>
      <c r="B561" s="358" t="s">
        <v>223</v>
      </c>
      <c r="C561" s="248"/>
      <c r="D561" s="352"/>
      <c r="E561" s="245"/>
      <c r="F561" s="245"/>
      <c r="G561" s="245"/>
      <c r="H561" s="245"/>
      <c r="I561" s="245"/>
      <c r="J561" s="248"/>
      <c r="K561" s="353"/>
      <c r="L561" s="245"/>
      <c r="M561" s="245"/>
      <c r="N561" s="245"/>
      <c r="O561" s="248"/>
      <c r="P561" s="354"/>
      <c r="Q561" s="245"/>
      <c r="R561" s="245"/>
      <c r="S561" s="245"/>
      <c r="T561" s="245"/>
      <c r="U561" s="245"/>
      <c r="V561" s="245"/>
      <c r="W561" s="245"/>
      <c r="X561" s="248"/>
      <c r="Y561" s="355"/>
      <c r="Z561" s="245"/>
      <c r="AA561" s="246"/>
      <c r="AB561" s="356"/>
      <c r="AC561" s="245"/>
      <c r="AD561" s="248"/>
      <c r="AE561" s="357"/>
      <c r="AF561" s="245"/>
      <c r="AG561" s="245"/>
      <c r="AH561" s="245"/>
      <c r="AI561" s="245"/>
      <c r="AJ561" s="245"/>
      <c r="AK561" s="245"/>
      <c r="AL561" s="245"/>
      <c r="AM561" s="248"/>
    </row>
    <row r="562" spans="1:39" ht="39.75" customHeight="1">
      <c r="A562" s="116">
        <f t="shared" si="3"/>
        <v>550</v>
      </c>
      <c r="B562" s="358" t="s">
        <v>223</v>
      </c>
      <c r="C562" s="248"/>
      <c r="D562" s="352"/>
      <c r="E562" s="245"/>
      <c r="F562" s="245"/>
      <c r="G562" s="245"/>
      <c r="H562" s="245"/>
      <c r="I562" s="245"/>
      <c r="J562" s="248"/>
      <c r="K562" s="353"/>
      <c r="L562" s="245"/>
      <c r="M562" s="245"/>
      <c r="N562" s="245"/>
      <c r="O562" s="248"/>
      <c r="P562" s="354"/>
      <c r="Q562" s="245"/>
      <c r="R562" s="245"/>
      <c r="S562" s="245"/>
      <c r="T562" s="245"/>
      <c r="U562" s="245"/>
      <c r="V562" s="245"/>
      <c r="W562" s="245"/>
      <c r="X562" s="248"/>
      <c r="Y562" s="355"/>
      <c r="Z562" s="245"/>
      <c r="AA562" s="246"/>
      <c r="AB562" s="356"/>
      <c r="AC562" s="245"/>
      <c r="AD562" s="248"/>
      <c r="AE562" s="357"/>
      <c r="AF562" s="245"/>
      <c r="AG562" s="245"/>
      <c r="AH562" s="245"/>
      <c r="AI562" s="245"/>
      <c r="AJ562" s="245"/>
      <c r="AK562" s="245"/>
      <c r="AL562" s="245"/>
      <c r="AM562" s="248"/>
    </row>
    <row r="563" spans="1:39" ht="39.75" customHeight="1">
      <c r="A563" s="116">
        <f t="shared" si="3"/>
        <v>551</v>
      </c>
      <c r="B563" s="358" t="s">
        <v>223</v>
      </c>
      <c r="C563" s="248"/>
      <c r="D563" s="352"/>
      <c r="E563" s="245"/>
      <c r="F563" s="245"/>
      <c r="G563" s="245"/>
      <c r="H563" s="245"/>
      <c r="I563" s="245"/>
      <c r="J563" s="248"/>
      <c r="K563" s="353"/>
      <c r="L563" s="245"/>
      <c r="M563" s="245"/>
      <c r="N563" s="245"/>
      <c r="O563" s="248"/>
      <c r="P563" s="354"/>
      <c r="Q563" s="245"/>
      <c r="R563" s="245"/>
      <c r="S563" s="245"/>
      <c r="T563" s="245"/>
      <c r="U563" s="245"/>
      <c r="V563" s="245"/>
      <c r="W563" s="245"/>
      <c r="X563" s="248"/>
      <c r="Y563" s="355"/>
      <c r="Z563" s="245"/>
      <c r="AA563" s="246"/>
      <c r="AB563" s="356"/>
      <c r="AC563" s="245"/>
      <c r="AD563" s="248"/>
      <c r="AE563" s="357"/>
      <c r="AF563" s="245"/>
      <c r="AG563" s="245"/>
      <c r="AH563" s="245"/>
      <c r="AI563" s="245"/>
      <c r="AJ563" s="245"/>
      <c r="AK563" s="245"/>
      <c r="AL563" s="245"/>
      <c r="AM563" s="248"/>
    </row>
    <row r="564" spans="1:39" ht="39.75" customHeight="1">
      <c r="A564" s="116">
        <f t="shared" si="3"/>
        <v>552</v>
      </c>
      <c r="B564" s="358" t="s">
        <v>223</v>
      </c>
      <c r="C564" s="248"/>
      <c r="D564" s="352"/>
      <c r="E564" s="245"/>
      <c r="F564" s="245"/>
      <c r="G564" s="245"/>
      <c r="H564" s="245"/>
      <c r="I564" s="245"/>
      <c r="J564" s="248"/>
      <c r="K564" s="353"/>
      <c r="L564" s="245"/>
      <c r="M564" s="245"/>
      <c r="N564" s="245"/>
      <c r="O564" s="248"/>
      <c r="P564" s="354"/>
      <c r="Q564" s="245"/>
      <c r="R564" s="245"/>
      <c r="S564" s="245"/>
      <c r="T564" s="245"/>
      <c r="U564" s="245"/>
      <c r="V564" s="245"/>
      <c r="W564" s="245"/>
      <c r="X564" s="248"/>
      <c r="Y564" s="355"/>
      <c r="Z564" s="245"/>
      <c r="AA564" s="246"/>
      <c r="AB564" s="356"/>
      <c r="AC564" s="245"/>
      <c r="AD564" s="248"/>
      <c r="AE564" s="357"/>
      <c r="AF564" s="245"/>
      <c r="AG564" s="245"/>
      <c r="AH564" s="245"/>
      <c r="AI564" s="245"/>
      <c r="AJ564" s="245"/>
      <c r="AK564" s="245"/>
      <c r="AL564" s="245"/>
      <c r="AM564" s="248"/>
    </row>
    <row r="565" spans="1:39" ht="39.75" customHeight="1">
      <c r="A565" s="116">
        <f t="shared" si="3"/>
        <v>553</v>
      </c>
      <c r="B565" s="358" t="s">
        <v>223</v>
      </c>
      <c r="C565" s="248"/>
      <c r="D565" s="352"/>
      <c r="E565" s="245"/>
      <c r="F565" s="245"/>
      <c r="G565" s="245"/>
      <c r="H565" s="245"/>
      <c r="I565" s="245"/>
      <c r="J565" s="248"/>
      <c r="K565" s="353"/>
      <c r="L565" s="245"/>
      <c r="M565" s="245"/>
      <c r="N565" s="245"/>
      <c r="O565" s="248"/>
      <c r="P565" s="354"/>
      <c r="Q565" s="245"/>
      <c r="R565" s="245"/>
      <c r="S565" s="245"/>
      <c r="T565" s="245"/>
      <c r="U565" s="245"/>
      <c r="V565" s="245"/>
      <c r="W565" s="245"/>
      <c r="X565" s="248"/>
      <c r="Y565" s="355"/>
      <c r="Z565" s="245"/>
      <c r="AA565" s="246"/>
      <c r="AB565" s="356"/>
      <c r="AC565" s="245"/>
      <c r="AD565" s="248"/>
      <c r="AE565" s="357"/>
      <c r="AF565" s="245"/>
      <c r="AG565" s="245"/>
      <c r="AH565" s="245"/>
      <c r="AI565" s="245"/>
      <c r="AJ565" s="245"/>
      <c r="AK565" s="245"/>
      <c r="AL565" s="245"/>
      <c r="AM565" s="248"/>
    </row>
    <row r="566" spans="1:39" ht="39.75" customHeight="1">
      <c r="A566" s="116">
        <f t="shared" si="3"/>
        <v>554</v>
      </c>
      <c r="B566" s="358" t="s">
        <v>223</v>
      </c>
      <c r="C566" s="248"/>
      <c r="D566" s="352"/>
      <c r="E566" s="245"/>
      <c r="F566" s="245"/>
      <c r="G566" s="245"/>
      <c r="H566" s="245"/>
      <c r="I566" s="245"/>
      <c r="J566" s="248"/>
      <c r="K566" s="353"/>
      <c r="L566" s="245"/>
      <c r="M566" s="245"/>
      <c r="N566" s="245"/>
      <c r="O566" s="248"/>
      <c r="P566" s="354"/>
      <c r="Q566" s="245"/>
      <c r="R566" s="245"/>
      <c r="S566" s="245"/>
      <c r="T566" s="245"/>
      <c r="U566" s="245"/>
      <c r="V566" s="245"/>
      <c r="W566" s="245"/>
      <c r="X566" s="248"/>
      <c r="Y566" s="355"/>
      <c r="Z566" s="245"/>
      <c r="AA566" s="246"/>
      <c r="AB566" s="356"/>
      <c r="AC566" s="245"/>
      <c r="AD566" s="248"/>
      <c r="AE566" s="357"/>
      <c r="AF566" s="245"/>
      <c r="AG566" s="245"/>
      <c r="AH566" s="245"/>
      <c r="AI566" s="245"/>
      <c r="AJ566" s="245"/>
      <c r="AK566" s="245"/>
      <c r="AL566" s="245"/>
      <c r="AM566" s="248"/>
    </row>
    <row r="567" spans="1:39" ht="39.75" customHeight="1">
      <c r="A567" s="116">
        <f t="shared" si="3"/>
        <v>555</v>
      </c>
      <c r="B567" s="358" t="s">
        <v>223</v>
      </c>
      <c r="C567" s="248"/>
      <c r="D567" s="352"/>
      <c r="E567" s="245"/>
      <c r="F567" s="245"/>
      <c r="G567" s="245"/>
      <c r="H567" s="245"/>
      <c r="I567" s="245"/>
      <c r="J567" s="248"/>
      <c r="K567" s="353"/>
      <c r="L567" s="245"/>
      <c r="M567" s="245"/>
      <c r="N567" s="245"/>
      <c r="O567" s="248"/>
      <c r="P567" s="354"/>
      <c r="Q567" s="245"/>
      <c r="R567" s="245"/>
      <c r="S567" s="245"/>
      <c r="T567" s="245"/>
      <c r="U567" s="245"/>
      <c r="V567" s="245"/>
      <c r="W567" s="245"/>
      <c r="X567" s="248"/>
      <c r="Y567" s="355"/>
      <c r="Z567" s="245"/>
      <c r="AA567" s="246"/>
      <c r="AB567" s="356"/>
      <c r="AC567" s="245"/>
      <c r="AD567" s="248"/>
      <c r="AE567" s="357"/>
      <c r="AF567" s="245"/>
      <c r="AG567" s="245"/>
      <c r="AH567" s="245"/>
      <c r="AI567" s="245"/>
      <c r="AJ567" s="245"/>
      <c r="AK567" s="245"/>
      <c r="AL567" s="245"/>
      <c r="AM567" s="248"/>
    </row>
    <row r="568" spans="1:39" ht="39.75" customHeight="1">
      <c r="A568" s="116">
        <f t="shared" si="3"/>
        <v>556</v>
      </c>
      <c r="B568" s="358" t="s">
        <v>223</v>
      </c>
      <c r="C568" s="248"/>
      <c r="D568" s="352"/>
      <c r="E568" s="245"/>
      <c r="F568" s="245"/>
      <c r="G568" s="245"/>
      <c r="H568" s="245"/>
      <c r="I568" s="245"/>
      <c r="J568" s="248"/>
      <c r="K568" s="353"/>
      <c r="L568" s="245"/>
      <c r="M568" s="245"/>
      <c r="N568" s="245"/>
      <c r="O568" s="248"/>
      <c r="P568" s="354"/>
      <c r="Q568" s="245"/>
      <c r="R568" s="245"/>
      <c r="S568" s="245"/>
      <c r="T568" s="245"/>
      <c r="U568" s="245"/>
      <c r="V568" s="245"/>
      <c r="W568" s="245"/>
      <c r="X568" s="248"/>
      <c r="Y568" s="355"/>
      <c r="Z568" s="245"/>
      <c r="AA568" s="246"/>
      <c r="AB568" s="356"/>
      <c r="AC568" s="245"/>
      <c r="AD568" s="248"/>
      <c r="AE568" s="357"/>
      <c r="AF568" s="245"/>
      <c r="AG568" s="245"/>
      <c r="AH568" s="245"/>
      <c r="AI568" s="245"/>
      <c r="AJ568" s="245"/>
      <c r="AK568" s="245"/>
      <c r="AL568" s="245"/>
      <c r="AM568" s="248"/>
    </row>
    <row r="569" spans="1:39" ht="39.75" customHeight="1">
      <c r="A569" s="116">
        <f t="shared" si="3"/>
        <v>557</v>
      </c>
      <c r="B569" s="358" t="s">
        <v>223</v>
      </c>
      <c r="C569" s="248"/>
      <c r="D569" s="352"/>
      <c r="E569" s="245"/>
      <c r="F569" s="245"/>
      <c r="G569" s="245"/>
      <c r="H569" s="245"/>
      <c r="I569" s="245"/>
      <c r="J569" s="248"/>
      <c r="K569" s="353"/>
      <c r="L569" s="245"/>
      <c r="M569" s="245"/>
      <c r="N569" s="245"/>
      <c r="O569" s="248"/>
      <c r="P569" s="354"/>
      <c r="Q569" s="245"/>
      <c r="R569" s="245"/>
      <c r="S569" s="245"/>
      <c r="T569" s="245"/>
      <c r="U569" s="245"/>
      <c r="V569" s="245"/>
      <c r="W569" s="245"/>
      <c r="X569" s="248"/>
      <c r="Y569" s="355"/>
      <c r="Z569" s="245"/>
      <c r="AA569" s="246"/>
      <c r="AB569" s="356"/>
      <c r="AC569" s="245"/>
      <c r="AD569" s="248"/>
      <c r="AE569" s="357"/>
      <c r="AF569" s="245"/>
      <c r="AG569" s="245"/>
      <c r="AH569" s="245"/>
      <c r="AI569" s="245"/>
      <c r="AJ569" s="245"/>
      <c r="AK569" s="245"/>
      <c r="AL569" s="245"/>
      <c r="AM569" s="248"/>
    </row>
    <row r="570" spans="1:39" ht="39.75" customHeight="1">
      <c r="A570" s="116">
        <f t="shared" si="3"/>
        <v>558</v>
      </c>
      <c r="B570" s="358" t="s">
        <v>223</v>
      </c>
      <c r="C570" s="248"/>
      <c r="D570" s="352"/>
      <c r="E570" s="245"/>
      <c r="F570" s="245"/>
      <c r="G570" s="245"/>
      <c r="H570" s="245"/>
      <c r="I570" s="245"/>
      <c r="J570" s="248"/>
      <c r="K570" s="353"/>
      <c r="L570" s="245"/>
      <c r="M570" s="245"/>
      <c r="N570" s="245"/>
      <c r="O570" s="248"/>
      <c r="P570" s="354"/>
      <c r="Q570" s="245"/>
      <c r="R570" s="245"/>
      <c r="S570" s="245"/>
      <c r="T570" s="245"/>
      <c r="U570" s="245"/>
      <c r="V570" s="245"/>
      <c r="W570" s="245"/>
      <c r="X570" s="248"/>
      <c r="Y570" s="355"/>
      <c r="Z570" s="245"/>
      <c r="AA570" s="246"/>
      <c r="AB570" s="356"/>
      <c r="AC570" s="245"/>
      <c r="AD570" s="248"/>
      <c r="AE570" s="357"/>
      <c r="AF570" s="245"/>
      <c r="AG570" s="245"/>
      <c r="AH570" s="245"/>
      <c r="AI570" s="245"/>
      <c r="AJ570" s="245"/>
      <c r="AK570" s="245"/>
      <c r="AL570" s="245"/>
      <c r="AM570" s="248"/>
    </row>
    <row r="571" spans="1:39" ht="39.75" customHeight="1">
      <c r="A571" s="116">
        <f t="shared" si="3"/>
        <v>559</v>
      </c>
      <c r="B571" s="358" t="s">
        <v>223</v>
      </c>
      <c r="C571" s="248"/>
      <c r="D571" s="352"/>
      <c r="E571" s="245"/>
      <c r="F571" s="245"/>
      <c r="G571" s="245"/>
      <c r="H571" s="245"/>
      <c r="I571" s="245"/>
      <c r="J571" s="248"/>
      <c r="K571" s="353"/>
      <c r="L571" s="245"/>
      <c r="M571" s="245"/>
      <c r="N571" s="245"/>
      <c r="O571" s="248"/>
      <c r="P571" s="354"/>
      <c r="Q571" s="245"/>
      <c r="R571" s="245"/>
      <c r="S571" s="245"/>
      <c r="T571" s="245"/>
      <c r="U571" s="245"/>
      <c r="V571" s="245"/>
      <c r="W571" s="245"/>
      <c r="X571" s="248"/>
      <c r="Y571" s="355"/>
      <c r="Z571" s="245"/>
      <c r="AA571" s="246"/>
      <c r="AB571" s="356"/>
      <c r="AC571" s="245"/>
      <c r="AD571" s="248"/>
      <c r="AE571" s="357"/>
      <c r="AF571" s="245"/>
      <c r="AG571" s="245"/>
      <c r="AH571" s="245"/>
      <c r="AI571" s="245"/>
      <c r="AJ571" s="245"/>
      <c r="AK571" s="245"/>
      <c r="AL571" s="245"/>
      <c r="AM571" s="248"/>
    </row>
    <row r="572" spans="1:39" ht="39.75" customHeight="1">
      <c r="A572" s="116">
        <f t="shared" si="3"/>
        <v>560</v>
      </c>
      <c r="B572" s="358" t="s">
        <v>223</v>
      </c>
      <c r="C572" s="248"/>
      <c r="D572" s="352"/>
      <c r="E572" s="245"/>
      <c r="F572" s="245"/>
      <c r="G572" s="245"/>
      <c r="H572" s="245"/>
      <c r="I572" s="245"/>
      <c r="J572" s="248"/>
      <c r="K572" s="353"/>
      <c r="L572" s="245"/>
      <c r="M572" s="245"/>
      <c r="N572" s="245"/>
      <c r="O572" s="248"/>
      <c r="P572" s="354"/>
      <c r="Q572" s="245"/>
      <c r="R572" s="245"/>
      <c r="S572" s="245"/>
      <c r="T572" s="245"/>
      <c r="U572" s="245"/>
      <c r="V572" s="245"/>
      <c r="W572" s="245"/>
      <c r="X572" s="248"/>
      <c r="Y572" s="355"/>
      <c r="Z572" s="245"/>
      <c r="AA572" s="246"/>
      <c r="AB572" s="356"/>
      <c r="AC572" s="245"/>
      <c r="AD572" s="248"/>
      <c r="AE572" s="357"/>
      <c r="AF572" s="245"/>
      <c r="AG572" s="245"/>
      <c r="AH572" s="245"/>
      <c r="AI572" s="245"/>
      <c r="AJ572" s="245"/>
      <c r="AK572" s="245"/>
      <c r="AL572" s="245"/>
      <c r="AM572" s="248"/>
    </row>
    <row r="573" spans="1:39" ht="39.75" customHeight="1">
      <c r="A573" s="116">
        <f t="shared" si="3"/>
        <v>561</v>
      </c>
      <c r="B573" s="358" t="s">
        <v>223</v>
      </c>
      <c r="C573" s="248"/>
      <c r="D573" s="352"/>
      <c r="E573" s="245"/>
      <c r="F573" s="245"/>
      <c r="G573" s="245"/>
      <c r="H573" s="245"/>
      <c r="I573" s="245"/>
      <c r="J573" s="248"/>
      <c r="K573" s="353"/>
      <c r="L573" s="245"/>
      <c r="M573" s="245"/>
      <c r="N573" s="245"/>
      <c r="O573" s="248"/>
      <c r="P573" s="354"/>
      <c r="Q573" s="245"/>
      <c r="R573" s="245"/>
      <c r="S573" s="245"/>
      <c r="T573" s="245"/>
      <c r="U573" s="245"/>
      <c r="V573" s="245"/>
      <c r="W573" s="245"/>
      <c r="X573" s="248"/>
      <c r="Y573" s="355"/>
      <c r="Z573" s="245"/>
      <c r="AA573" s="246"/>
      <c r="AB573" s="356"/>
      <c r="AC573" s="245"/>
      <c r="AD573" s="248"/>
      <c r="AE573" s="357"/>
      <c r="AF573" s="245"/>
      <c r="AG573" s="245"/>
      <c r="AH573" s="245"/>
      <c r="AI573" s="245"/>
      <c r="AJ573" s="245"/>
      <c r="AK573" s="245"/>
      <c r="AL573" s="245"/>
      <c r="AM573" s="248"/>
    </row>
    <row r="574" spans="1:39" ht="39.75" customHeight="1">
      <c r="A574" s="116">
        <f t="shared" si="3"/>
        <v>562</v>
      </c>
      <c r="B574" s="358" t="s">
        <v>223</v>
      </c>
      <c r="C574" s="248"/>
      <c r="D574" s="352"/>
      <c r="E574" s="245"/>
      <c r="F574" s="245"/>
      <c r="G574" s="245"/>
      <c r="H574" s="245"/>
      <c r="I574" s="245"/>
      <c r="J574" s="248"/>
      <c r="K574" s="353"/>
      <c r="L574" s="245"/>
      <c r="M574" s="245"/>
      <c r="N574" s="245"/>
      <c r="O574" s="248"/>
      <c r="P574" s="354"/>
      <c r="Q574" s="245"/>
      <c r="R574" s="245"/>
      <c r="S574" s="245"/>
      <c r="T574" s="245"/>
      <c r="U574" s="245"/>
      <c r="V574" s="245"/>
      <c r="W574" s="245"/>
      <c r="X574" s="248"/>
      <c r="Y574" s="355"/>
      <c r="Z574" s="245"/>
      <c r="AA574" s="246"/>
      <c r="AB574" s="356"/>
      <c r="AC574" s="245"/>
      <c r="AD574" s="248"/>
      <c r="AE574" s="357"/>
      <c r="AF574" s="245"/>
      <c r="AG574" s="245"/>
      <c r="AH574" s="245"/>
      <c r="AI574" s="245"/>
      <c r="AJ574" s="245"/>
      <c r="AK574" s="245"/>
      <c r="AL574" s="245"/>
      <c r="AM574" s="248"/>
    </row>
    <row r="575" spans="1:39" ht="39.75" customHeight="1">
      <c r="A575" s="116">
        <f t="shared" si="3"/>
        <v>563</v>
      </c>
      <c r="B575" s="358" t="s">
        <v>223</v>
      </c>
      <c r="C575" s="248"/>
      <c r="D575" s="352"/>
      <c r="E575" s="245"/>
      <c r="F575" s="245"/>
      <c r="G575" s="245"/>
      <c r="H575" s="245"/>
      <c r="I575" s="245"/>
      <c r="J575" s="248"/>
      <c r="K575" s="353"/>
      <c r="L575" s="245"/>
      <c r="M575" s="245"/>
      <c r="N575" s="245"/>
      <c r="O575" s="248"/>
      <c r="P575" s="354"/>
      <c r="Q575" s="245"/>
      <c r="R575" s="245"/>
      <c r="S575" s="245"/>
      <c r="T575" s="245"/>
      <c r="U575" s="245"/>
      <c r="V575" s="245"/>
      <c r="W575" s="245"/>
      <c r="X575" s="248"/>
      <c r="Y575" s="355"/>
      <c r="Z575" s="245"/>
      <c r="AA575" s="246"/>
      <c r="AB575" s="356"/>
      <c r="AC575" s="245"/>
      <c r="AD575" s="248"/>
      <c r="AE575" s="357"/>
      <c r="AF575" s="245"/>
      <c r="AG575" s="245"/>
      <c r="AH575" s="245"/>
      <c r="AI575" s="245"/>
      <c r="AJ575" s="245"/>
      <c r="AK575" s="245"/>
      <c r="AL575" s="245"/>
      <c r="AM575" s="248"/>
    </row>
    <row r="576" spans="1:39" ht="39.75" customHeight="1">
      <c r="A576" s="116">
        <f t="shared" si="3"/>
        <v>564</v>
      </c>
      <c r="B576" s="358" t="s">
        <v>223</v>
      </c>
      <c r="C576" s="248"/>
      <c r="D576" s="352"/>
      <c r="E576" s="245"/>
      <c r="F576" s="245"/>
      <c r="G576" s="245"/>
      <c r="H576" s="245"/>
      <c r="I576" s="245"/>
      <c r="J576" s="248"/>
      <c r="K576" s="353"/>
      <c r="L576" s="245"/>
      <c r="M576" s="245"/>
      <c r="N576" s="245"/>
      <c r="O576" s="248"/>
      <c r="P576" s="354"/>
      <c r="Q576" s="245"/>
      <c r="R576" s="245"/>
      <c r="S576" s="245"/>
      <c r="T576" s="245"/>
      <c r="U576" s="245"/>
      <c r="V576" s="245"/>
      <c r="W576" s="245"/>
      <c r="X576" s="248"/>
      <c r="Y576" s="355"/>
      <c r="Z576" s="245"/>
      <c r="AA576" s="246"/>
      <c r="AB576" s="356"/>
      <c r="AC576" s="245"/>
      <c r="AD576" s="248"/>
      <c r="AE576" s="357"/>
      <c r="AF576" s="245"/>
      <c r="AG576" s="245"/>
      <c r="AH576" s="245"/>
      <c r="AI576" s="245"/>
      <c r="AJ576" s="245"/>
      <c r="AK576" s="245"/>
      <c r="AL576" s="245"/>
      <c r="AM576" s="248"/>
    </row>
    <row r="577" spans="1:39" ht="39.75" customHeight="1">
      <c r="A577" s="116">
        <f t="shared" si="3"/>
        <v>565</v>
      </c>
      <c r="B577" s="358" t="s">
        <v>223</v>
      </c>
      <c r="C577" s="248"/>
      <c r="D577" s="352"/>
      <c r="E577" s="245"/>
      <c r="F577" s="245"/>
      <c r="G577" s="245"/>
      <c r="H577" s="245"/>
      <c r="I577" s="245"/>
      <c r="J577" s="248"/>
      <c r="K577" s="353"/>
      <c r="L577" s="245"/>
      <c r="M577" s="245"/>
      <c r="N577" s="245"/>
      <c r="O577" s="248"/>
      <c r="P577" s="354"/>
      <c r="Q577" s="245"/>
      <c r="R577" s="245"/>
      <c r="S577" s="245"/>
      <c r="T577" s="245"/>
      <c r="U577" s="245"/>
      <c r="V577" s="245"/>
      <c r="W577" s="245"/>
      <c r="X577" s="248"/>
      <c r="Y577" s="355"/>
      <c r="Z577" s="245"/>
      <c r="AA577" s="246"/>
      <c r="AB577" s="356"/>
      <c r="AC577" s="245"/>
      <c r="AD577" s="248"/>
      <c r="AE577" s="357"/>
      <c r="AF577" s="245"/>
      <c r="AG577" s="245"/>
      <c r="AH577" s="245"/>
      <c r="AI577" s="245"/>
      <c r="AJ577" s="245"/>
      <c r="AK577" s="245"/>
      <c r="AL577" s="245"/>
      <c r="AM577" s="248"/>
    </row>
    <row r="578" spans="1:39" ht="39.75" customHeight="1">
      <c r="A578" s="116">
        <f t="shared" si="3"/>
        <v>566</v>
      </c>
      <c r="B578" s="358" t="s">
        <v>223</v>
      </c>
      <c r="C578" s="248"/>
      <c r="D578" s="352"/>
      <c r="E578" s="245"/>
      <c r="F578" s="245"/>
      <c r="G578" s="245"/>
      <c r="H578" s="245"/>
      <c r="I578" s="245"/>
      <c r="J578" s="248"/>
      <c r="K578" s="353"/>
      <c r="L578" s="245"/>
      <c r="M578" s="245"/>
      <c r="N578" s="245"/>
      <c r="O578" s="248"/>
      <c r="P578" s="354"/>
      <c r="Q578" s="245"/>
      <c r="R578" s="245"/>
      <c r="S578" s="245"/>
      <c r="T578" s="245"/>
      <c r="U578" s="245"/>
      <c r="V578" s="245"/>
      <c r="W578" s="245"/>
      <c r="X578" s="248"/>
      <c r="Y578" s="355"/>
      <c r="Z578" s="245"/>
      <c r="AA578" s="246"/>
      <c r="AB578" s="356"/>
      <c r="AC578" s="245"/>
      <c r="AD578" s="248"/>
      <c r="AE578" s="357"/>
      <c r="AF578" s="245"/>
      <c r="AG578" s="245"/>
      <c r="AH578" s="245"/>
      <c r="AI578" s="245"/>
      <c r="AJ578" s="245"/>
      <c r="AK578" s="245"/>
      <c r="AL578" s="245"/>
      <c r="AM578" s="248"/>
    </row>
    <row r="579" spans="1:39" ht="39.75" customHeight="1">
      <c r="A579" s="116">
        <f t="shared" si="3"/>
        <v>567</v>
      </c>
      <c r="B579" s="358" t="s">
        <v>223</v>
      </c>
      <c r="C579" s="248"/>
      <c r="D579" s="352"/>
      <c r="E579" s="245"/>
      <c r="F579" s="245"/>
      <c r="G579" s="245"/>
      <c r="H579" s="245"/>
      <c r="I579" s="245"/>
      <c r="J579" s="248"/>
      <c r="K579" s="353"/>
      <c r="L579" s="245"/>
      <c r="M579" s="245"/>
      <c r="N579" s="245"/>
      <c r="O579" s="248"/>
      <c r="P579" s="354"/>
      <c r="Q579" s="245"/>
      <c r="R579" s="245"/>
      <c r="S579" s="245"/>
      <c r="T579" s="245"/>
      <c r="U579" s="245"/>
      <c r="V579" s="245"/>
      <c r="W579" s="245"/>
      <c r="X579" s="248"/>
      <c r="Y579" s="355"/>
      <c r="Z579" s="245"/>
      <c r="AA579" s="246"/>
      <c r="AB579" s="356"/>
      <c r="AC579" s="245"/>
      <c r="AD579" s="248"/>
      <c r="AE579" s="357"/>
      <c r="AF579" s="245"/>
      <c r="AG579" s="245"/>
      <c r="AH579" s="245"/>
      <c r="AI579" s="245"/>
      <c r="AJ579" s="245"/>
      <c r="AK579" s="245"/>
      <c r="AL579" s="245"/>
      <c r="AM579" s="248"/>
    </row>
    <row r="580" spans="1:39" ht="39.75" customHeight="1">
      <c r="A580" s="116">
        <f t="shared" si="3"/>
        <v>568</v>
      </c>
      <c r="B580" s="358" t="s">
        <v>223</v>
      </c>
      <c r="C580" s="248"/>
      <c r="D580" s="352"/>
      <c r="E580" s="245"/>
      <c r="F580" s="245"/>
      <c r="G580" s="245"/>
      <c r="H580" s="245"/>
      <c r="I580" s="245"/>
      <c r="J580" s="248"/>
      <c r="K580" s="353"/>
      <c r="L580" s="245"/>
      <c r="M580" s="245"/>
      <c r="N580" s="245"/>
      <c r="O580" s="248"/>
      <c r="P580" s="354"/>
      <c r="Q580" s="245"/>
      <c r="R580" s="245"/>
      <c r="S580" s="245"/>
      <c r="T580" s="245"/>
      <c r="U580" s="245"/>
      <c r="V580" s="245"/>
      <c r="W580" s="245"/>
      <c r="X580" s="248"/>
      <c r="Y580" s="355"/>
      <c r="Z580" s="245"/>
      <c r="AA580" s="246"/>
      <c r="AB580" s="356"/>
      <c r="AC580" s="245"/>
      <c r="AD580" s="248"/>
      <c r="AE580" s="357"/>
      <c r="AF580" s="245"/>
      <c r="AG580" s="245"/>
      <c r="AH580" s="245"/>
      <c r="AI580" s="245"/>
      <c r="AJ580" s="245"/>
      <c r="AK580" s="245"/>
      <c r="AL580" s="245"/>
      <c r="AM580" s="248"/>
    </row>
    <row r="581" spans="1:39" ht="39.75" customHeight="1">
      <c r="A581" s="116">
        <f t="shared" si="3"/>
        <v>569</v>
      </c>
      <c r="B581" s="358" t="s">
        <v>223</v>
      </c>
      <c r="C581" s="248"/>
      <c r="D581" s="352"/>
      <c r="E581" s="245"/>
      <c r="F581" s="245"/>
      <c r="G581" s="245"/>
      <c r="H581" s="245"/>
      <c r="I581" s="245"/>
      <c r="J581" s="248"/>
      <c r="K581" s="353"/>
      <c r="L581" s="245"/>
      <c r="M581" s="245"/>
      <c r="N581" s="245"/>
      <c r="O581" s="248"/>
      <c r="P581" s="354"/>
      <c r="Q581" s="245"/>
      <c r="R581" s="245"/>
      <c r="S581" s="245"/>
      <c r="T581" s="245"/>
      <c r="U581" s="245"/>
      <c r="V581" s="245"/>
      <c r="W581" s="245"/>
      <c r="X581" s="248"/>
      <c r="Y581" s="355"/>
      <c r="Z581" s="245"/>
      <c r="AA581" s="246"/>
      <c r="AB581" s="356"/>
      <c r="AC581" s="245"/>
      <c r="AD581" s="248"/>
      <c r="AE581" s="357"/>
      <c r="AF581" s="245"/>
      <c r="AG581" s="245"/>
      <c r="AH581" s="245"/>
      <c r="AI581" s="245"/>
      <c r="AJ581" s="245"/>
      <c r="AK581" s="245"/>
      <c r="AL581" s="245"/>
      <c r="AM581" s="248"/>
    </row>
    <row r="582" spans="1:39" ht="39.75" customHeight="1">
      <c r="A582" s="116">
        <f t="shared" si="3"/>
        <v>570</v>
      </c>
      <c r="B582" s="358" t="s">
        <v>223</v>
      </c>
      <c r="C582" s="248"/>
      <c r="D582" s="352"/>
      <c r="E582" s="245"/>
      <c r="F582" s="245"/>
      <c r="G582" s="245"/>
      <c r="H582" s="245"/>
      <c r="I582" s="245"/>
      <c r="J582" s="248"/>
      <c r="K582" s="353"/>
      <c r="L582" s="245"/>
      <c r="M582" s="245"/>
      <c r="N582" s="245"/>
      <c r="O582" s="248"/>
      <c r="P582" s="354"/>
      <c r="Q582" s="245"/>
      <c r="R582" s="245"/>
      <c r="S582" s="245"/>
      <c r="T582" s="245"/>
      <c r="U582" s="245"/>
      <c r="V582" s="245"/>
      <c r="W582" s="245"/>
      <c r="X582" s="248"/>
      <c r="Y582" s="355"/>
      <c r="Z582" s="245"/>
      <c r="AA582" s="246"/>
      <c r="AB582" s="356"/>
      <c r="AC582" s="245"/>
      <c r="AD582" s="248"/>
      <c r="AE582" s="357"/>
      <c r="AF582" s="245"/>
      <c r="AG582" s="245"/>
      <c r="AH582" s="245"/>
      <c r="AI582" s="245"/>
      <c r="AJ582" s="245"/>
      <c r="AK582" s="245"/>
      <c r="AL582" s="245"/>
      <c r="AM582" s="248"/>
    </row>
    <row r="583" spans="1:39" ht="39.75" customHeight="1">
      <c r="A583" s="116">
        <f t="shared" si="3"/>
        <v>571</v>
      </c>
      <c r="B583" s="358" t="s">
        <v>223</v>
      </c>
      <c r="C583" s="248"/>
      <c r="D583" s="352"/>
      <c r="E583" s="245"/>
      <c r="F583" s="245"/>
      <c r="G583" s="245"/>
      <c r="H583" s="245"/>
      <c r="I583" s="245"/>
      <c r="J583" s="248"/>
      <c r="K583" s="353"/>
      <c r="L583" s="245"/>
      <c r="M583" s="245"/>
      <c r="N583" s="245"/>
      <c r="O583" s="248"/>
      <c r="P583" s="354"/>
      <c r="Q583" s="245"/>
      <c r="R583" s="245"/>
      <c r="S583" s="245"/>
      <c r="T583" s="245"/>
      <c r="U583" s="245"/>
      <c r="V583" s="245"/>
      <c r="W583" s="245"/>
      <c r="X583" s="248"/>
      <c r="Y583" s="355"/>
      <c r="Z583" s="245"/>
      <c r="AA583" s="246"/>
      <c r="AB583" s="356"/>
      <c r="AC583" s="245"/>
      <c r="AD583" s="248"/>
      <c r="AE583" s="357"/>
      <c r="AF583" s="245"/>
      <c r="AG583" s="245"/>
      <c r="AH583" s="245"/>
      <c r="AI583" s="245"/>
      <c r="AJ583" s="245"/>
      <c r="AK583" s="245"/>
      <c r="AL583" s="245"/>
      <c r="AM583" s="248"/>
    </row>
    <row r="584" spans="1:39" ht="39.75" customHeight="1">
      <c r="A584" s="116">
        <f t="shared" si="3"/>
        <v>572</v>
      </c>
      <c r="B584" s="358" t="s">
        <v>223</v>
      </c>
      <c r="C584" s="248"/>
      <c r="D584" s="352"/>
      <c r="E584" s="245"/>
      <c r="F584" s="245"/>
      <c r="G584" s="245"/>
      <c r="H584" s="245"/>
      <c r="I584" s="245"/>
      <c r="J584" s="248"/>
      <c r="K584" s="353"/>
      <c r="L584" s="245"/>
      <c r="M584" s="245"/>
      <c r="N584" s="245"/>
      <c r="O584" s="248"/>
      <c r="P584" s="354"/>
      <c r="Q584" s="245"/>
      <c r="R584" s="245"/>
      <c r="S584" s="245"/>
      <c r="T584" s="245"/>
      <c r="U584" s="245"/>
      <c r="V584" s="245"/>
      <c r="W584" s="245"/>
      <c r="X584" s="248"/>
      <c r="Y584" s="355"/>
      <c r="Z584" s="245"/>
      <c r="AA584" s="246"/>
      <c r="AB584" s="356"/>
      <c r="AC584" s="245"/>
      <c r="AD584" s="248"/>
      <c r="AE584" s="357"/>
      <c r="AF584" s="245"/>
      <c r="AG584" s="245"/>
      <c r="AH584" s="245"/>
      <c r="AI584" s="245"/>
      <c r="AJ584" s="245"/>
      <c r="AK584" s="245"/>
      <c r="AL584" s="245"/>
      <c r="AM584" s="248"/>
    </row>
    <row r="585" spans="1:39" ht="39.75" customHeight="1">
      <c r="A585" s="116">
        <f t="shared" si="3"/>
        <v>573</v>
      </c>
      <c r="B585" s="358" t="s">
        <v>223</v>
      </c>
      <c r="C585" s="248"/>
      <c r="D585" s="352"/>
      <c r="E585" s="245"/>
      <c r="F585" s="245"/>
      <c r="G585" s="245"/>
      <c r="H585" s="245"/>
      <c r="I585" s="245"/>
      <c r="J585" s="248"/>
      <c r="K585" s="353"/>
      <c r="L585" s="245"/>
      <c r="M585" s="245"/>
      <c r="N585" s="245"/>
      <c r="O585" s="248"/>
      <c r="P585" s="354"/>
      <c r="Q585" s="245"/>
      <c r="R585" s="245"/>
      <c r="S585" s="245"/>
      <c r="T585" s="245"/>
      <c r="U585" s="245"/>
      <c r="V585" s="245"/>
      <c r="W585" s="245"/>
      <c r="X585" s="248"/>
      <c r="Y585" s="355"/>
      <c r="Z585" s="245"/>
      <c r="AA585" s="246"/>
      <c r="AB585" s="356"/>
      <c r="AC585" s="245"/>
      <c r="AD585" s="248"/>
      <c r="AE585" s="357"/>
      <c r="AF585" s="245"/>
      <c r="AG585" s="245"/>
      <c r="AH585" s="245"/>
      <c r="AI585" s="245"/>
      <c r="AJ585" s="245"/>
      <c r="AK585" s="245"/>
      <c r="AL585" s="245"/>
      <c r="AM585" s="248"/>
    </row>
    <row r="586" spans="1:39" ht="39.75" customHeight="1">
      <c r="A586" s="116">
        <f t="shared" si="3"/>
        <v>574</v>
      </c>
      <c r="B586" s="358" t="s">
        <v>223</v>
      </c>
      <c r="C586" s="248"/>
      <c r="D586" s="352"/>
      <c r="E586" s="245"/>
      <c r="F586" s="245"/>
      <c r="G586" s="245"/>
      <c r="H586" s="245"/>
      <c r="I586" s="245"/>
      <c r="J586" s="248"/>
      <c r="K586" s="353"/>
      <c r="L586" s="245"/>
      <c r="M586" s="245"/>
      <c r="N586" s="245"/>
      <c r="O586" s="248"/>
      <c r="P586" s="354"/>
      <c r="Q586" s="245"/>
      <c r="R586" s="245"/>
      <c r="S586" s="245"/>
      <c r="T586" s="245"/>
      <c r="U586" s="245"/>
      <c r="V586" s="245"/>
      <c r="W586" s="245"/>
      <c r="X586" s="248"/>
      <c r="Y586" s="355"/>
      <c r="Z586" s="245"/>
      <c r="AA586" s="246"/>
      <c r="AB586" s="356"/>
      <c r="AC586" s="245"/>
      <c r="AD586" s="248"/>
      <c r="AE586" s="357"/>
      <c r="AF586" s="245"/>
      <c r="AG586" s="245"/>
      <c r="AH586" s="245"/>
      <c r="AI586" s="245"/>
      <c r="AJ586" s="245"/>
      <c r="AK586" s="245"/>
      <c r="AL586" s="245"/>
      <c r="AM586" s="248"/>
    </row>
    <row r="587" spans="1:39" ht="39.75" customHeight="1">
      <c r="A587" s="116">
        <f t="shared" si="3"/>
        <v>575</v>
      </c>
      <c r="B587" s="358" t="s">
        <v>223</v>
      </c>
      <c r="C587" s="248"/>
      <c r="D587" s="352"/>
      <c r="E587" s="245"/>
      <c r="F587" s="245"/>
      <c r="G587" s="245"/>
      <c r="H587" s="245"/>
      <c r="I587" s="245"/>
      <c r="J587" s="248"/>
      <c r="K587" s="353"/>
      <c r="L587" s="245"/>
      <c r="M587" s="245"/>
      <c r="N587" s="245"/>
      <c r="O587" s="248"/>
      <c r="P587" s="354"/>
      <c r="Q587" s="245"/>
      <c r="R587" s="245"/>
      <c r="S587" s="245"/>
      <c r="T587" s="245"/>
      <c r="U587" s="245"/>
      <c r="V587" s="245"/>
      <c r="W587" s="245"/>
      <c r="X587" s="248"/>
      <c r="Y587" s="355"/>
      <c r="Z587" s="245"/>
      <c r="AA587" s="246"/>
      <c r="AB587" s="356"/>
      <c r="AC587" s="245"/>
      <c r="AD587" s="248"/>
      <c r="AE587" s="357"/>
      <c r="AF587" s="245"/>
      <c r="AG587" s="245"/>
      <c r="AH587" s="245"/>
      <c r="AI587" s="245"/>
      <c r="AJ587" s="245"/>
      <c r="AK587" s="245"/>
      <c r="AL587" s="245"/>
      <c r="AM587" s="248"/>
    </row>
    <row r="588" spans="1:39" ht="39.75" customHeight="1">
      <c r="A588" s="116">
        <f t="shared" si="3"/>
        <v>576</v>
      </c>
      <c r="B588" s="358" t="s">
        <v>223</v>
      </c>
      <c r="C588" s="248"/>
      <c r="D588" s="352"/>
      <c r="E588" s="245"/>
      <c r="F588" s="245"/>
      <c r="G588" s="245"/>
      <c r="H588" s="245"/>
      <c r="I588" s="245"/>
      <c r="J588" s="248"/>
      <c r="K588" s="353"/>
      <c r="L588" s="245"/>
      <c r="M588" s="245"/>
      <c r="N588" s="245"/>
      <c r="O588" s="248"/>
      <c r="P588" s="354"/>
      <c r="Q588" s="245"/>
      <c r="R588" s="245"/>
      <c r="S588" s="245"/>
      <c r="T588" s="245"/>
      <c r="U588" s="245"/>
      <c r="V588" s="245"/>
      <c r="W588" s="245"/>
      <c r="X588" s="248"/>
      <c r="Y588" s="355"/>
      <c r="Z588" s="245"/>
      <c r="AA588" s="246"/>
      <c r="AB588" s="356"/>
      <c r="AC588" s="245"/>
      <c r="AD588" s="248"/>
      <c r="AE588" s="357"/>
      <c r="AF588" s="245"/>
      <c r="AG588" s="245"/>
      <c r="AH588" s="245"/>
      <c r="AI588" s="245"/>
      <c r="AJ588" s="245"/>
      <c r="AK588" s="245"/>
      <c r="AL588" s="245"/>
      <c r="AM588" s="248"/>
    </row>
    <row r="589" spans="1:39" ht="39.75" customHeight="1">
      <c r="A589" s="116">
        <f t="shared" si="3"/>
        <v>577</v>
      </c>
      <c r="B589" s="358" t="s">
        <v>223</v>
      </c>
      <c r="C589" s="248"/>
      <c r="D589" s="352"/>
      <c r="E589" s="245"/>
      <c r="F589" s="245"/>
      <c r="G589" s="245"/>
      <c r="H589" s="245"/>
      <c r="I589" s="245"/>
      <c r="J589" s="248"/>
      <c r="K589" s="353"/>
      <c r="L589" s="245"/>
      <c r="M589" s="245"/>
      <c r="N589" s="245"/>
      <c r="O589" s="248"/>
      <c r="P589" s="354"/>
      <c r="Q589" s="245"/>
      <c r="R589" s="245"/>
      <c r="S589" s="245"/>
      <c r="T589" s="245"/>
      <c r="U589" s="245"/>
      <c r="V589" s="245"/>
      <c r="W589" s="245"/>
      <c r="X589" s="248"/>
      <c r="Y589" s="355"/>
      <c r="Z589" s="245"/>
      <c r="AA589" s="246"/>
      <c r="AB589" s="356"/>
      <c r="AC589" s="245"/>
      <c r="AD589" s="248"/>
      <c r="AE589" s="357"/>
      <c r="AF589" s="245"/>
      <c r="AG589" s="245"/>
      <c r="AH589" s="245"/>
      <c r="AI589" s="245"/>
      <c r="AJ589" s="245"/>
      <c r="AK589" s="245"/>
      <c r="AL589" s="245"/>
      <c r="AM589" s="248"/>
    </row>
    <row r="590" spans="1:39" ht="39.75" customHeight="1">
      <c r="A590" s="116">
        <f t="shared" si="3"/>
        <v>578</v>
      </c>
      <c r="B590" s="358" t="s">
        <v>223</v>
      </c>
      <c r="C590" s="248"/>
      <c r="D590" s="352"/>
      <c r="E590" s="245"/>
      <c r="F590" s="245"/>
      <c r="G590" s="245"/>
      <c r="H590" s="245"/>
      <c r="I590" s="245"/>
      <c r="J590" s="248"/>
      <c r="K590" s="353"/>
      <c r="L590" s="245"/>
      <c r="M590" s="245"/>
      <c r="N590" s="245"/>
      <c r="O590" s="248"/>
      <c r="P590" s="354"/>
      <c r="Q590" s="245"/>
      <c r="R590" s="245"/>
      <c r="S590" s="245"/>
      <c r="T590" s="245"/>
      <c r="U590" s="245"/>
      <c r="V590" s="245"/>
      <c r="W590" s="245"/>
      <c r="X590" s="248"/>
      <c r="Y590" s="355"/>
      <c r="Z590" s="245"/>
      <c r="AA590" s="246"/>
      <c r="AB590" s="356"/>
      <c r="AC590" s="245"/>
      <c r="AD590" s="248"/>
      <c r="AE590" s="357"/>
      <c r="AF590" s="245"/>
      <c r="AG590" s="245"/>
      <c r="AH590" s="245"/>
      <c r="AI590" s="245"/>
      <c r="AJ590" s="245"/>
      <c r="AK590" s="245"/>
      <c r="AL590" s="245"/>
      <c r="AM590" s="248"/>
    </row>
    <row r="591" spans="1:39" ht="39.75" customHeight="1">
      <c r="A591" s="116">
        <f t="shared" si="3"/>
        <v>579</v>
      </c>
      <c r="B591" s="358" t="s">
        <v>223</v>
      </c>
      <c r="C591" s="248"/>
      <c r="D591" s="352"/>
      <c r="E591" s="245"/>
      <c r="F591" s="245"/>
      <c r="G591" s="245"/>
      <c r="H591" s="245"/>
      <c r="I591" s="245"/>
      <c r="J591" s="248"/>
      <c r="K591" s="353"/>
      <c r="L591" s="245"/>
      <c r="M591" s="245"/>
      <c r="N591" s="245"/>
      <c r="O591" s="248"/>
      <c r="P591" s="354"/>
      <c r="Q591" s="245"/>
      <c r="R591" s="245"/>
      <c r="S591" s="245"/>
      <c r="T591" s="245"/>
      <c r="U591" s="245"/>
      <c r="V591" s="245"/>
      <c r="W591" s="245"/>
      <c r="X591" s="248"/>
      <c r="Y591" s="355"/>
      <c r="Z591" s="245"/>
      <c r="AA591" s="246"/>
      <c r="AB591" s="356"/>
      <c r="AC591" s="245"/>
      <c r="AD591" s="248"/>
      <c r="AE591" s="357"/>
      <c r="AF591" s="245"/>
      <c r="AG591" s="245"/>
      <c r="AH591" s="245"/>
      <c r="AI591" s="245"/>
      <c r="AJ591" s="245"/>
      <c r="AK591" s="245"/>
      <c r="AL591" s="245"/>
      <c r="AM591" s="248"/>
    </row>
    <row r="592" spans="1:39" ht="39.75" customHeight="1">
      <c r="A592" s="116">
        <f t="shared" si="3"/>
        <v>580</v>
      </c>
      <c r="B592" s="358" t="s">
        <v>223</v>
      </c>
      <c r="C592" s="248"/>
      <c r="D592" s="352"/>
      <c r="E592" s="245"/>
      <c r="F592" s="245"/>
      <c r="G592" s="245"/>
      <c r="H592" s="245"/>
      <c r="I592" s="245"/>
      <c r="J592" s="248"/>
      <c r="K592" s="353"/>
      <c r="L592" s="245"/>
      <c r="M592" s="245"/>
      <c r="N592" s="245"/>
      <c r="O592" s="248"/>
      <c r="P592" s="354"/>
      <c r="Q592" s="245"/>
      <c r="R592" s="245"/>
      <c r="S592" s="245"/>
      <c r="T592" s="245"/>
      <c r="U592" s="245"/>
      <c r="V592" s="245"/>
      <c r="W592" s="245"/>
      <c r="X592" s="248"/>
      <c r="Y592" s="355"/>
      <c r="Z592" s="245"/>
      <c r="AA592" s="246"/>
      <c r="AB592" s="356"/>
      <c r="AC592" s="245"/>
      <c r="AD592" s="248"/>
      <c r="AE592" s="357"/>
      <c r="AF592" s="245"/>
      <c r="AG592" s="245"/>
      <c r="AH592" s="245"/>
      <c r="AI592" s="245"/>
      <c r="AJ592" s="245"/>
      <c r="AK592" s="245"/>
      <c r="AL592" s="245"/>
      <c r="AM592" s="248"/>
    </row>
    <row r="593" spans="1:39" ht="39.75" customHeight="1">
      <c r="A593" s="116">
        <f t="shared" si="3"/>
        <v>581</v>
      </c>
      <c r="B593" s="358" t="s">
        <v>223</v>
      </c>
      <c r="C593" s="248"/>
      <c r="D593" s="352"/>
      <c r="E593" s="245"/>
      <c r="F593" s="245"/>
      <c r="G593" s="245"/>
      <c r="H593" s="245"/>
      <c r="I593" s="245"/>
      <c r="J593" s="248"/>
      <c r="K593" s="353"/>
      <c r="L593" s="245"/>
      <c r="M593" s="245"/>
      <c r="N593" s="245"/>
      <c r="O593" s="248"/>
      <c r="P593" s="354"/>
      <c r="Q593" s="245"/>
      <c r="R593" s="245"/>
      <c r="S593" s="245"/>
      <c r="T593" s="245"/>
      <c r="U593" s="245"/>
      <c r="V593" s="245"/>
      <c r="W593" s="245"/>
      <c r="X593" s="248"/>
      <c r="Y593" s="355"/>
      <c r="Z593" s="245"/>
      <c r="AA593" s="246"/>
      <c r="AB593" s="356"/>
      <c r="AC593" s="245"/>
      <c r="AD593" s="248"/>
      <c r="AE593" s="357"/>
      <c r="AF593" s="245"/>
      <c r="AG593" s="245"/>
      <c r="AH593" s="245"/>
      <c r="AI593" s="245"/>
      <c r="AJ593" s="245"/>
      <c r="AK593" s="245"/>
      <c r="AL593" s="245"/>
      <c r="AM593" s="248"/>
    </row>
    <row r="594" spans="1:39" ht="39.75" customHeight="1">
      <c r="A594" s="116">
        <f t="shared" si="3"/>
        <v>582</v>
      </c>
      <c r="B594" s="358" t="s">
        <v>223</v>
      </c>
      <c r="C594" s="248"/>
      <c r="D594" s="352"/>
      <c r="E594" s="245"/>
      <c r="F594" s="245"/>
      <c r="G594" s="245"/>
      <c r="H594" s="245"/>
      <c r="I594" s="245"/>
      <c r="J594" s="248"/>
      <c r="K594" s="353"/>
      <c r="L594" s="245"/>
      <c r="M594" s="245"/>
      <c r="N594" s="245"/>
      <c r="O594" s="248"/>
      <c r="P594" s="354"/>
      <c r="Q594" s="245"/>
      <c r="R594" s="245"/>
      <c r="S594" s="245"/>
      <c r="T594" s="245"/>
      <c r="U594" s="245"/>
      <c r="V594" s="245"/>
      <c r="W594" s="245"/>
      <c r="X594" s="248"/>
      <c r="Y594" s="355"/>
      <c r="Z594" s="245"/>
      <c r="AA594" s="246"/>
      <c r="AB594" s="356"/>
      <c r="AC594" s="245"/>
      <c r="AD594" s="248"/>
      <c r="AE594" s="357"/>
      <c r="AF594" s="245"/>
      <c r="AG594" s="245"/>
      <c r="AH594" s="245"/>
      <c r="AI594" s="245"/>
      <c r="AJ594" s="245"/>
      <c r="AK594" s="245"/>
      <c r="AL594" s="245"/>
      <c r="AM594" s="248"/>
    </row>
    <row r="595" spans="1:39" ht="39.75" customHeight="1">
      <c r="A595" s="116">
        <f t="shared" si="3"/>
        <v>583</v>
      </c>
      <c r="B595" s="358" t="s">
        <v>223</v>
      </c>
      <c r="C595" s="248"/>
      <c r="D595" s="352"/>
      <c r="E595" s="245"/>
      <c r="F595" s="245"/>
      <c r="G595" s="245"/>
      <c r="H595" s="245"/>
      <c r="I595" s="245"/>
      <c r="J595" s="248"/>
      <c r="K595" s="353"/>
      <c r="L595" s="245"/>
      <c r="M595" s="245"/>
      <c r="N595" s="245"/>
      <c r="O595" s="248"/>
      <c r="P595" s="354"/>
      <c r="Q595" s="245"/>
      <c r="R595" s="245"/>
      <c r="S595" s="245"/>
      <c r="T595" s="245"/>
      <c r="U595" s="245"/>
      <c r="V595" s="245"/>
      <c r="W595" s="245"/>
      <c r="X595" s="248"/>
      <c r="Y595" s="355"/>
      <c r="Z595" s="245"/>
      <c r="AA595" s="246"/>
      <c r="AB595" s="356"/>
      <c r="AC595" s="245"/>
      <c r="AD595" s="248"/>
      <c r="AE595" s="357"/>
      <c r="AF595" s="245"/>
      <c r="AG595" s="245"/>
      <c r="AH595" s="245"/>
      <c r="AI595" s="245"/>
      <c r="AJ595" s="245"/>
      <c r="AK595" s="245"/>
      <c r="AL595" s="245"/>
      <c r="AM595" s="248"/>
    </row>
    <row r="596" spans="1:39" ht="39.75" customHeight="1">
      <c r="A596" s="116">
        <f t="shared" si="3"/>
        <v>584</v>
      </c>
      <c r="B596" s="358" t="s">
        <v>223</v>
      </c>
      <c r="C596" s="248"/>
      <c r="D596" s="352"/>
      <c r="E596" s="245"/>
      <c r="F596" s="245"/>
      <c r="G596" s="245"/>
      <c r="H596" s="245"/>
      <c r="I596" s="245"/>
      <c r="J596" s="248"/>
      <c r="K596" s="353"/>
      <c r="L596" s="245"/>
      <c r="M596" s="245"/>
      <c r="N596" s="245"/>
      <c r="O596" s="248"/>
      <c r="P596" s="354"/>
      <c r="Q596" s="245"/>
      <c r="R596" s="245"/>
      <c r="S596" s="245"/>
      <c r="T596" s="245"/>
      <c r="U596" s="245"/>
      <c r="V596" s="245"/>
      <c r="W596" s="245"/>
      <c r="X596" s="248"/>
      <c r="Y596" s="355"/>
      <c r="Z596" s="245"/>
      <c r="AA596" s="246"/>
      <c r="AB596" s="356"/>
      <c r="AC596" s="245"/>
      <c r="AD596" s="248"/>
      <c r="AE596" s="357"/>
      <c r="AF596" s="245"/>
      <c r="AG596" s="245"/>
      <c r="AH596" s="245"/>
      <c r="AI596" s="245"/>
      <c r="AJ596" s="245"/>
      <c r="AK596" s="245"/>
      <c r="AL596" s="245"/>
      <c r="AM596" s="248"/>
    </row>
    <row r="597" spans="1:39" ht="39.75" customHeight="1">
      <c r="A597" s="116">
        <f t="shared" si="3"/>
        <v>585</v>
      </c>
      <c r="B597" s="358" t="s">
        <v>223</v>
      </c>
      <c r="C597" s="248"/>
      <c r="D597" s="352"/>
      <c r="E597" s="245"/>
      <c r="F597" s="245"/>
      <c r="G597" s="245"/>
      <c r="H597" s="245"/>
      <c r="I597" s="245"/>
      <c r="J597" s="248"/>
      <c r="K597" s="353"/>
      <c r="L597" s="245"/>
      <c r="M597" s="245"/>
      <c r="N597" s="245"/>
      <c r="O597" s="248"/>
      <c r="P597" s="354"/>
      <c r="Q597" s="245"/>
      <c r="R597" s="245"/>
      <c r="S597" s="245"/>
      <c r="T597" s="245"/>
      <c r="U597" s="245"/>
      <c r="V597" s="245"/>
      <c r="W597" s="245"/>
      <c r="X597" s="248"/>
      <c r="Y597" s="355"/>
      <c r="Z597" s="245"/>
      <c r="AA597" s="246"/>
      <c r="AB597" s="356"/>
      <c r="AC597" s="245"/>
      <c r="AD597" s="248"/>
      <c r="AE597" s="357"/>
      <c r="AF597" s="245"/>
      <c r="AG597" s="245"/>
      <c r="AH597" s="245"/>
      <c r="AI597" s="245"/>
      <c r="AJ597" s="245"/>
      <c r="AK597" s="245"/>
      <c r="AL597" s="245"/>
      <c r="AM597" s="248"/>
    </row>
    <row r="598" spans="1:39" ht="39.75" customHeight="1">
      <c r="A598" s="116">
        <f t="shared" si="3"/>
        <v>586</v>
      </c>
      <c r="B598" s="358" t="s">
        <v>223</v>
      </c>
      <c r="C598" s="248"/>
      <c r="D598" s="352"/>
      <c r="E598" s="245"/>
      <c r="F598" s="245"/>
      <c r="G598" s="245"/>
      <c r="H598" s="245"/>
      <c r="I598" s="245"/>
      <c r="J598" s="248"/>
      <c r="K598" s="353"/>
      <c r="L598" s="245"/>
      <c r="M598" s="245"/>
      <c r="N598" s="245"/>
      <c r="O598" s="248"/>
      <c r="P598" s="354"/>
      <c r="Q598" s="245"/>
      <c r="R598" s="245"/>
      <c r="S598" s="245"/>
      <c r="T598" s="245"/>
      <c r="U598" s="245"/>
      <c r="V598" s="245"/>
      <c r="W598" s="245"/>
      <c r="X598" s="248"/>
      <c r="Y598" s="355"/>
      <c r="Z598" s="245"/>
      <c r="AA598" s="246"/>
      <c r="AB598" s="356"/>
      <c r="AC598" s="245"/>
      <c r="AD598" s="248"/>
      <c r="AE598" s="357"/>
      <c r="AF598" s="245"/>
      <c r="AG598" s="245"/>
      <c r="AH598" s="245"/>
      <c r="AI598" s="245"/>
      <c r="AJ598" s="245"/>
      <c r="AK598" s="245"/>
      <c r="AL598" s="245"/>
      <c r="AM598" s="248"/>
    </row>
    <row r="599" spans="1:39" ht="39.75" customHeight="1">
      <c r="A599" s="116">
        <f t="shared" si="3"/>
        <v>587</v>
      </c>
      <c r="B599" s="358" t="s">
        <v>223</v>
      </c>
      <c r="C599" s="248"/>
      <c r="D599" s="352"/>
      <c r="E599" s="245"/>
      <c r="F599" s="245"/>
      <c r="G599" s="245"/>
      <c r="H599" s="245"/>
      <c r="I599" s="245"/>
      <c r="J599" s="248"/>
      <c r="K599" s="353"/>
      <c r="L599" s="245"/>
      <c r="M599" s="245"/>
      <c r="N599" s="245"/>
      <c r="O599" s="248"/>
      <c r="P599" s="354"/>
      <c r="Q599" s="245"/>
      <c r="R599" s="245"/>
      <c r="S599" s="245"/>
      <c r="T599" s="245"/>
      <c r="U599" s="245"/>
      <c r="V599" s="245"/>
      <c r="W599" s="245"/>
      <c r="X599" s="248"/>
      <c r="Y599" s="355"/>
      <c r="Z599" s="245"/>
      <c r="AA599" s="246"/>
      <c r="AB599" s="356"/>
      <c r="AC599" s="245"/>
      <c r="AD599" s="248"/>
      <c r="AE599" s="357"/>
      <c r="AF599" s="245"/>
      <c r="AG599" s="245"/>
      <c r="AH599" s="245"/>
      <c r="AI599" s="245"/>
      <c r="AJ599" s="245"/>
      <c r="AK599" s="245"/>
      <c r="AL599" s="245"/>
      <c r="AM599" s="248"/>
    </row>
    <row r="600" spans="1:39" ht="39.75" customHeight="1">
      <c r="A600" s="116">
        <f t="shared" si="3"/>
        <v>588</v>
      </c>
      <c r="B600" s="358" t="s">
        <v>223</v>
      </c>
      <c r="C600" s="248"/>
      <c r="D600" s="352"/>
      <c r="E600" s="245"/>
      <c r="F600" s="245"/>
      <c r="G600" s="245"/>
      <c r="H600" s="245"/>
      <c r="I600" s="245"/>
      <c r="J600" s="248"/>
      <c r="K600" s="353"/>
      <c r="L600" s="245"/>
      <c r="M600" s="245"/>
      <c r="N600" s="245"/>
      <c r="O600" s="248"/>
      <c r="P600" s="354"/>
      <c r="Q600" s="245"/>
      <c r="R600" s="245"/>
      <c r="S600" s="245"/>
      <c r="T600" s="245"/>
      <c r="U600" s="245"/>
      <c r="V600" s="245"/>
      <c r="W600" s="245"/>
      <c r="X600" s="248"/>
      <c r="Y600" s="355"/>
      <c r="Z600" s="245"/>
      <c r="AA600" s="246"/>
      <c r="AB600" s="356"/>
      <c r="AC600" s="245"/>
      <c r="AD600" s="248"/>
      <c r="AE600" s="357"/>
      <c r="AF600" s="245"/>
      <c r="AG600" s="245"/>
      <c r="AH600" s="245"/>
      <c r="AI600" s="245"/>
      <c r="AJ600" s="245"/>
      <c r="AK600" s="245"/>
      <c r="AL600" s="245"/>
      <c r="AM600" s="248"/>
    </row>
    <row r="601" spans="1:39" ht="39.75" customHeight="1">
      <c r="A601" s="116">
        <f t="shared" si="3"/>
        <v>589</v>
      </c>
      <c r="B601" s="358" t="s">
        <v>223</v>
      </c>
      <c r="C601" s="248"/>
      <c r="D601" s="352"/>
      <c r="E601" s="245"/>
      <c r="F601" s="245"/>
      <c r="G601" s="245"/>
      <c r="H601" s="245"/>
      <c r="I601" s="245"/>
      <c r="J601" s="248"/>
      <c r="K601" s="353"/>
      <c r="L601" s="245"/>
      <c r="M601" s="245"/>
      <c r="N601" s="245"/>
      <c r="O601" s="248"/>
      <c r="P601" s="354"/>
      <c r="Q601" s="245"/>
      <c r="R601" s="245"/>
      <c r="S601" s="245"/>
      <c r="T601" s="245"/>
      <c r="U601" s="245"/>
      <c r="V601" s="245"/>
      <c r="W601" s="245"/>
      <c r="X601" s="248"/>
      <c r="Y601" s="355"/>
      <c r="Z601" s="245"/>
      <c r="AA601" s="246"/>
      <c r="AB601" s="356"/>
      <c r="AC601" s="245"/>
      <c r="AD601" s="248"/>
      <c r="AE601" s="357"/>
      <c r="AF601" s="245"/>
      <c r="AG601" s="245"/>
      <c r="AH601" s="245"/>
      <c r="AI601" s="245"/>
      <c r="AJ601" s="245"/>
      <c r="AK601" s="245"/>
      <c r="AL601" s="245"/>
      <c r="AM601" s="248"/>
    </row>
    <row r="602" spans="1:39" ht="39.75" customHeight="1">
      <c r="A602" s="116">
        <f t="shared" si="3"/>
        <v>590</v>
      </c>
      <c r="B602" s="358" t="s">
        <v>223</v>
      </c>
      <c r="C602" s="248"/>
      <c r="D602" s="352"/>
      <c r="E602" s="245"/>
      <c r="F602" s="245"/>
      <c r="G602" s="245"/>
      <c r="H602" s="245"/>
      <c r="I602" s="245"/>
      <c r="J602" s="248"/>
      <c r="K602" s="353"/>
      <c r="L602" s="245"/>
      <c r="M602" s="245"/>
      <c r="N602" s="245"/>
      <c r="O602" s="248"/>
      <c r="P602" s="354"/>
      <c r="Q602" s="245"/>
      <c r="R602" s="245"/>
      <c r="S602" s="245"/>
      <c r="T602" s="245"/>
      <c r="U602" s="245"/>
      <c r="V602" s="245"/>
      <c r="W602" s="245"/>
      <c r="X602" s="248"/>
      <c r="Y602" s="355"/>
      <c r="Z602" s="245"/>
      <c r="AA602" s="246"/>
      <c r="AB602" s="356"/>
      <c r="AC602" s="245"/>
      <c r="AD602" s="248"/>
      <c r="AE602" s="357"/>
      <c r="AF602" s="245"/>
      <c r="AG602" s="245"/>
      <c r="AH602" s="245"/>
      <c r="AI602" s="245"/>
      <c r="AJ602" s="245"/>
      <c r="AK602" s="245"/>
      <c r="AL602" s="245"/>
      <c r="AM602" s="248"/>
    </row>
    <row r="603" spans="1:39" ht="39.75" customHeight="1">
      <c r="A603" s="116">
        <f t="shared" si="3"/>
        <v>591</v>
      </c>
      <c r="B603" s="358" t="s">
        <v>223</v>
      </c>
      <c r="C603" s="248"/>
      <c r="D603" s="352"/>
      <c r="E603" s="245"/>
      <c r="F603" s="245"/>
      <c r="G603" s="245"/>
      <c r="H603" s="245"/>
      <c r="I603" s="245"/>
      <c r="J603" s="248"/>
      <c r="K603" s="353"/>
      <c r="L603" s="245"/>
      <c r="M603" s="245"/>
      <c r="N603" s="245"/>
      <c r="O603" s="248"/>
      <c r="P603" s="354"/>
      <c r="Q603" s="245"/>
      <c r="R603" s="245"/>
      <c r="S603" s="245"/>
      <c r="T603" s="245"/>
      <c r="U603" s="245"/>
      <c r="V603" s="245"/>
      <c r="W603" s="245"/>
      <c r="X603" s="248"/>
      <c r="Y603" s="355"/>
      <c r="Z603" s="245"/>
      <c r="AA603" s="246"/>
      <c r="AB603" s="356"/>
      <c r="AC603" s="245"/>
      <c r="AD603" s="248"/>
      <c r="AE603" s="357"/>
      <c r="AF603" s="245"/>
      <c r="AG603" s="245"/>
      <c r="AH603" s="245"/>
      <c r="AI603" s="245"/>
      <c r="AJ603" s="245"/>
      <c r="AK603" s="245"/>
      <c r="AL603" s="245"/>
      <c r="AM603" s="248"/>
    </row>
    <row r="604" spans="1:39" ht="39.75" customHeight="1">
      <c r="A604" s="116">
        <f t="shared" si="3"/>
        <v>592</v>
      </c>
      <c r="B604" s="358" t="s">
        <v>223</v>
      </c>
      <c r="C604" s="248"/>
      <c r="D604" s="352"/>
      <c r="E604" s="245"/>
      <c r="F604" s="245"/>
      <c r="G604" s="245"/>
      <c r="H604" s="245"/>
      <c r="I604" s="245"/>
      <c r="J604" s="248"/>
      <c r="K604" s="353"/>
      <c r="L604" s="245"/>
      <c r="M604" s="245"/>
      <c r="N604" s="245"/>
      <c r="O604" s="248"/>
      <c r="P604" s="354"/>
      <c r="Q604" s="245"/>
      <c r="R604" s="245"/>
      <c r="S604" s="245"/>
      <c r="T604" s="245"/>
      <c r="U604" s="245"/>
      <c r="V604" s="245"/>
      <c r="W604" s="245"/>
      <c r="X604" s="248"/>
      <c r="Y604" s="355"/>
      <c r="Z604" s="245"/>
      <c r="AA604" s="246"/>
      <c r="AB604" s="356"/>
      <c r="AC604" s="245"/>
      <c r="AD604" s="248"/>
      <c r="AE604" s="357"/>
      <c r="AF604" s="245"/>
      <c r="AG604" s="245"/>
      <c r="AH604" s="245"/>
      <c r="AI604" s="245"/>
      <c r="AJ604" s="245"/>
      <c r="AK604" s="245"/>
      <c r="AL604" s="245"/>
      <c r="AM604" s="248"/>
    </row>
    <row r="605" spans="1:39" ht="39.75" customHeight="1">
      <c r="A605" s="116">
        <f t="shared" si="3"/>
        <v>593</v>
      </c>
      <c r="B605" s="358" t="s">
        <v>223</v>
      </c>
      <c r="C605" s="248"/>
      <c r="D605" s="352"/>
      <c r="E605" s="245"/>
      <c r="F605" s="245"/>
      <c r="G605" s="245"/>
      <c r="H605" s="245"/>
      <c r="I605" s="245"/>
      <c r="J605" s="248"/>
      <c r="K605" s="353"/>
      <c r="L605" s="245"/>
      <c r="M605" s="245"/>
      <c r="N605" s="245"/>
      <c r="O605" s="248"/>
      <c r="P605" s="354"/>
      <c r="Q605" s="245"/>
      <c r="R605" s="245"/>
      <c r="S605" s="245"/>
      <c r="T605" s="245"/>
      <c r="U605" s="245"/>
      <c r="V605" s="245"/>
      <c r="W605" s="245"/>
      <c r="X605" s="248"/>
      <c r="Y605" s="355"/>
      <c r="Z605" s="245"/>
      <c r="AA605" s="246"/>
      <c r="AB605" s="356"/>
      <c r="AC605" s="245"/>
      <c r="AD605" s="248"/>
      <c r="AE605" s="357"/>
      <c r="AF605" s="245"/>
      <c r="AG605" s="245"/>
      <c r="AH605" s="245"/>
      <c r="AI605" s="245"/>
      <c r="AJ605" s="245"/>
      <c r="AK605" s="245"/>
      <c r="AL605" s="245"/>
      <c r="AM605" s="248"/>
    </row>
    <row r="606" spans="1:39" ht="39.75" customHeight="1">
      <c r="A606" s="116">
        <f t="shared" si="3"/>
        <v>594</v>
      </c>
      <c r="B606" s="358" t="s">
        <v>223</v>
      </c>
      <c r="C606" s="248"/>
      <c r="D606" s="352"/>
      <c r="E606" s="245"/>
      <c r="F606" s="245"/>
      <c r="G606" s="245"/>
      <c r="H606" s="245"/>
      <c r="I606" s="245"/>
      <c r="J606" s="248"/>
      <c r="K606" s="353"/>
      <c r="L606" s="245"/>
      <c r="M606" s="245"/>
      <c r="N606" s="245"/>
      <c r="O606" s="248"/>
      <c r="P606" s="354"/>
      <c r="Q606" s="245"/>
      <c r="R606" s="245"/>
      <c r="S606" s="245"/>
      <c r="T606" s="245"/>
      <c r="U606" s="245"/>
      <c r="V606" s="245"/>
      <c r="W606" s="245"/>
      <c r="X606" s="248"/>
      <c r="Y606" s="355"/>
      <c r="Z606" s="245"/>
      <c r="AA606" s="246"/>
      <c r="AB606" s="356"/>
      <c r="AC606" s="245"/>
      <c r="AD606" s="248"/>
      <c r="AE606" s="357"/>
      <c r="AF606" s="245"/>
      <c r="AG606" s="245"/>
      <c r="AH606" s="245"/>
      <c r="AI606" s="245"/>
      <c r="AJ606" s="245"/>
      <c r="AK606" s="245"/>
      <c r="AL606" s="245"/>
      <c r="AM606" s="248"/>
    </row>
    <row r="607" spans="1:39" ht="39.75" customHeight="1">
      <c r="A607" s="116">
        <f t="shared" si="3"/>
        <v>595</v>
      </c>
      <c r="B607" s="358" t="s">
        <v>223</v>
      </c>
      <c r="C607" s="248"/>
      <c r="D607" s="352"/>
      <c r="E607" s="245"/>
      <c r="F607" s="245"/>
      <c r="G607" s="245"/>
      <c r="H607" s="245"/>
      <c r="I607" s="245"/>
      <c r="J607" s="248"/>
      <c r="K607" s="353"/>
      <c r="L607" s="245"/>
      <c r="M607" s="245"/>
      <c r="N607" s="245"/>
      <c r="O607" s="248"/>
      <c r="P607" s="354"/>
      <c r="Q607" s="245"/>
      <c r="R607" s="245"/>
      <c r="S607" s="245"/>
      <c r="T607" s="245"/>
      <c r="U607" s="245"/>
      <c r="V607" s="245"/>
      <c r="W607" s="245"/>
      <c r="X607" s="248"/>
      <c r="Y607" s="355"/>
      <c r="Z607" s="245"/>
      <c r="AA607" s="246"/>
      <c r="AB607" s="356"/>
      <c r="AC607" s="245"/>
      <c r="AD607" s="248"/>
      <c r="AE607" s="357"/>
      <c r="AF607" s="245"/>
      <c r="AG607" s="245"/>
      <c r="AH607" s="245"/>
      <c r="AI607" s="245"/>
      <c r="AJ607" s="245"/>
      <c r="AK607" s="245"/>
      <c r="AL607" s="245"/>
      <c r="AM607" s="248"/>
    </row>
    <row r="608" spans="1:39" ht="39.75" customHeight="1">
      <c r="A608" s="116">
        <f t="shared" si="3"/>
        <v>596</v>
      </c>
      <c r="B608" s="358" t="s">
        <v>223</v>
      </c>
      <c r="C608" s="248"/>
      <c r="D608" s="352"/>
      <c r="E608" s="245"/>
      <c r="F608" s="245"/>
      <c r="G608" s="245"/>
      <c r="H608" s="245"/>
      <c r="I608" s="245"/>
      <c r="J608" s="248"/>
      <c r="K608" s="353"/>
      <c r="L608" s="245"/>
      <c r="M608" s="245"/>
      <c r="N608" s="245"/>
      <c r="O608" s="248"/>
      <c r="P608" s="354"/>
      <c r="Q608" s="245"/>
      <c r="R608" s="245"/>
      <c r="S608" s="245"/>
      <c r="T608" s="245"/>
      <c r="U608" s="245"/>
      <c r="V608" s="245"/>
      <c r="W608" s="245"/>
      <c r="X608" s="248"/>
      <c r="Y608" s="355"/>
      <c r="Z608" s="245"/>
      <c r="AA608" s="246"/>
      <c r="AB608" s="356"/>
      <c r="AC608" s="245"/>
      <c r="AD608" s="248"/>
      <c r="AE608" s="357"/>
      <c r="AF608" s="245"/>
      <c r="AG608" s="245"/>
      <c r="AH608" s="245"/>
      <c r="AI608" s="245"/>
      <c r="AJ608" s="245"/>
      <c r="AK608" s="245"/>
      <c r="AL608" s="245"/>
      <c r="AM608" s="248"/>
    </row>
    <row r="609" spans="1:39" ht="39.75" customHeight="1">
      <c r="A609" s="116">
        <f t="shared" si="3"/>
        <v>597</v>
      </c>
      <c r="B609" s="358" t="s">
        <v>223</v>
      </c>
      <c r="C609" s="248"/>
      <c r="D609" s="352"/>
      <c r="E609" s="245"/>
      <c r="F609" s="245"/>
      <c r="G609" s="245"/>
      <c r="H609" s="245"/>
      <c r="I609" s="245"/>
      <c r="J609" s="248"/>
      <c r="K609" s="353"/>
      <c r="L609" s="245"/>
      <c r="M609" s="245"/>
      <c r="N609" s="245"/>
      <c r="O609" s="248"/>
      <c r="P609" s="354"/>
      <c r="Q609" s="245"/>
      <c r="R609" s="245"/>
      <c r="S609" s="245"/>
      <c r="T609" s="245"/>
      <c r="U609" s="245"/>
      <c r="V609" s="245"/>
      <c r="W609" s="245"/>
      <c r="X609" s="248"/>
      <c r="Y609" s="355"/>
      <c r="Z609" s="245"/>
      <c r="AA609" s="246"/>
      <c r="AB609" s="356"/>
      <c r="AC609" s="245"/>
      <c r="AD609" s="248"/>
      <c r="AE609" s="357"/>
      <c r="AF609" s="245"/>
      <c r="AG609" s="245"/>
      <c r="AH609" s="245"/>
      <c r="AI609" s="245"/>
      <c r="AJ609" s="245"/>
      <c r="AK609" s="245"/>
      <c r="AL609" s="245"/>
      <c r="AM609" s="248"/>
    </row>
    <row r="610" spans="1:39" ht="39.75" customHeight="1">
      <c r="A610" s="116">
        <f t="shared" si="3"/>
        <v>598</v>
      </c>
      <c r="B610" s="358" t="s">
        <v>223</v>
      </c>
      <c r="C610" s="248"/>
      <c r="D610" s="352"/>
      <c r="E610" s="245"/>
      <c r="F610" s="245"/>
      <c r="G610" s="245"/>
      <c r="H610" s="245"/>
      <c r="I610" s="245"/>
      <c r="J610" s="248"/>
      <c r="K610" s="353"/>
      <c r="L610" s="245"/>
      <c r="M610" s="245"/>
      <c r="N610" s="245"/>
      <c r="O610" s="248"/>
      <c r="P610" s="354"/>
      <c r="Q610" s="245"/>
      <c r="R610" s="245"/>
      <c r="S610" s="245"/>
      <c r="T610" s="245"/>
      <c r="U610" s="245"/>
      <c r="V610" s="245"/>
      <c r="W610" s="245"/>
      <c r="X610" s="248"/>
      <c r="Y610" s="355"/>
      <c r="Z610" s="245"/>
      <c r="AA610" s="246"/>
      <c r="AB610" s="356"/>
      <c r="AC610" s="245"/>
      <c r="AD610" s="248"/>
      <c r="AE610" s="357"/>
      <c r="AF610" s="245"/>
      <c r="AG610" s="245"/>
      <c r="AH610" s="245"/>
      <c r="AI610" s="245"/>
      <c r="AJ610" s="245"/>
      <c r="AK610" s="245"/>
      <c r="AL610" s="245"/>
      <c r="AM610" s="248"/>
    </row>
    <row r="611" spans="1:39" ht="39.75" customHeight="1">
      <c r="A611" s="116">
        <f t="shared" si="3"/>
        <v>599</v>
      </c>
      <c r="B611" s="358" t="s">
        <v>223</v>
      </c>
      <c r="C611" s="248"/>
      <c r="D611" s="352"/>
      <c r="E611" s="245"/>
      <c r="F611" s="245"/>
      <c r="G611" s="245"/>
      <c r="H611" s="245"/>
      <c r="I611" s="245"/>
      <c r="J611" s="248"/>
      <c r="K611" s="353"/>
      <c r="L611" s="245"/>
      <c r="M611" s="245"/>
      <c r="N611" s="245"/>
      <c r="O611" s="248"/>
      <c r="P611" s="354"/>
      <c r="Q611" s="245"/>
      <c r="R611" s="245"/>
      <c r="S611" s="245"/>
      <c r="T611" s="245"/>
      <c r="U611" s="245"/>
      <c r="V611" s="245"/>
      <c r="W611" s="245"/>
      <c r="X611" s="248"/>
      <c r="Y611" s="355"/>
      <c r="Z611" s="245"/>
      <c r="AA611" s="246"/>
      <c r="AB611" s="356"/>
      <c r="AC611" s="245"/>
      <c r="AD611" s="248"/>
      <c r="AE611" s="357"/>
      <c r="AF611" s="245"/>
      <c r="AG611" s="245"/>
      <c r="AH611" s="245"/>
      <c r="AI611" s="245"/>
      <c r="AJ611" s="245"/>
      <c r="AK611" s="245"/>
      <c r="AL611" s="245"/>
      <c r="AM611" s="248"/>
    </row>
    <row r="612" spans="1:39" ht="39.75" customHeight="1">
      <c r="A612" s="116">
        <f t="shared" si="3"/>
        <v>600</v>
      </c>
      <c r="B612" s="358" t="s">
        <v>223</v>
      </c>
      <c r="C612" s="248"/>
      <c r="D612" s="352"/>
      <c r="E612" s="245"/>
      <c r="F612" s="245"/>
      <c r="G612" s="245"/>
      <c r="H612" s="245"/>
      <c r="I612" s="245"/>
      <c r="J612" s="248"/>
      <c r="K612" s="353"/>
      <c r="L612" s="245"/>
      <c r="M612" s="245"/>
      <c r="N612" s="245"/>
      <c r="O612" s="248"/>
      <c r="P612" s="354"/>
      <c r="Q612" s="245"/>
      <c r="R612" s="245"/>
      <c r="S612" s="245"/>
      <c r="T612" s="245"/>
      <c r="U612" s="245"/>
      <c r="V612" s="245"/>
      <c r="W612" s="245"/>
      <c r="X612" s="248"/>
      <c r="Y612" s="355"/>
      <c r="Z612" s="245"/>
      <c r="AA612" s="246"/>
      <c r="AB612" s="356"/>
      <c r="AC612" s="245"/>
      <c r="AD612" s="248"/>
      <c r="AE612" s="357"/>
      <c r="AF612" s="245"/>
      <c r="AG612" s="245"/>
      <c r="AH612" s="245"/>
      <c r="AI612" s="245"/>
      <c r="AJ612" s="245"/>
      <c r="AK612" s="245"/>
      <c r="AL612" s="245"/>
      <c r="AM612" s="248"/>
    </row>
    <row r="613" spans="1:39" ht="39.75" customHeight="1">
      <c r="A613" s="116">
        <f t="shared" si="3"/>
        <v>601</v>
      </c>
      <c r="B613" s="358" t="s">
        <v>223</v>
      </c>
      <c r="C613" s="248"/>
      <c r="D613" s="352"/>
      <c r="E613" s="245"/>
      <c r="F613" s="245"/>
      <c r="G613" s="245"/>
      <c r="H613" s="245"/>
      <c r="I613" s="245"/>
      <c r="J613" s="248"/>
      <c r="K613" s="353"/>
      <c r="L613" s="245"/>
      <c r="M613" s="245"/>
      <c r="N613" s="245"/>
      <c r="O613" s="248"/>
      <c r="P613" s="354"/>
      <c r="Q613" s="245"/>
      <c r="R613" s="245"/>
      <c r="S613" s="245"/>
      <c r="T613" s="245"/>
      <c r="U613" s="245"/>
      <c r="V613" s="245"/>
      <c r="W613" s="245"/>
      <c r="X613" s="248"/>
      <c r="Y613" s="355"/>
      <c r="Z613" s="245"/>
      <c r="AA613" s="246"/>
      <c r="AB613" s="356"/>
      <c r="AC613" s="245"/>
      <c r="AD613" s="248"/>
      <c r="AE613" s="357"/>
      <c r="AF613" s="245"/>
      <c r="AG613" s="245"/>
      <c r="AH613" s="245"/>
      <c r="AI613" s="245"/>
      <c r="AJ613" s="245"/>
      <c r="AK613" s="245"/>
      <c r="AL613" s="245"/>
      <c r="AM613" s="248"/>
    </row>
    <row r="614" spans="1:39" ht="39.75" customHeight="1">
      <c r="A614" s="116">
        <f t="shared" si="3"/>
        <v>602</v>
      </c>
      <c r="B614" s="358" t="s">
        <v>223</v>
      </c>
      <c r="C614" s="248"/>
      <c r="D614" s="352"/>
      <c r="E614" s="245"/>
      <c r="F614" s="245"/>
      <c r="G614" s="245"/>
      <c r="H614" s="245"/>
      <c r="I614" s="245"/>
      <c r="J614" s="248"/>
      <c r="K614" s="353"/>
      <c r="L614" s="245"/>
      <c r="M614" s="245"/>
      <c r="N614" s="245"/>
      <c r="O614" s="248"/>
      <c r="P614" s="354"/>
      <c r="Q614" s="245"/>
      <c r="R614" s="245"/>
      <c r="S614" s="245"/>
      <c r="T614" s="245"/>
      <c r="U614" s="245"/>
      <c r="V614" s="245"/>
      <c r="W614" s="245"/>
      <c r="X614" s="248"/>
      <c r="Y614" s="355"/>
      <c r="Z614" s="245"/>
      <c r="AA614" s="246"/>
      <c r="AB614" s="356"/>
      <c r="AC614" s="245"/>
      <c r="AD614" s="248"/>
      <c r="AE614" s="357"/>
      <c r="AF614" s="245"/>
      <c r="AG614" s="245"/>
      <c r="AH614" s="245"/>
      <c r="AI614" s="245"/>
      <c r="AJ614" s="245"/>
      <c r="AK614" s="245"/>
      <c r="AL614" s="245"/>
      <c r="AM614" s="248"/>
    </row>
    <row r="615" spans="1:39" ht="39.75" customHeight="1">
      <c r="A615" s="116">
        <f t="shared" si="3"/>
        <v>603</v>
      </c>
      <c r="B615" s="358" t="s">
        <v>223</v>
      </c>
      <c r="C615" s="248"/>
      <c r="D615" s="352"/>
      <c r="E615" s="245"/>
      <c r="F615" s="245"/>
      <c r="G615" s="245"/>
      <c r="H615" s="245"/>
      <c r="I615" s="245"/>
      <c r="J615" s="248"/>
      <c r="K615" s="353"/>
      <c r="L615" s="245"/>
      <c r="M615" s="245"/>
      <c r="N615" s="245"/>
      <c r="O615" s="248"/>
      <c r="P615" s="354"/>
      <c r="Q615" s="245"/>
      <c r="R615" s="245"/>
      <c r="S615" s="245"/>
      <c r="T615" s="245"/>
      <c r="U615" s="245"/>
      <c r="V615" s="245"/>
      <c r="W615" s="245"/>
      <c r="X615" s="248"/>
      <c r="Y615" s="355"/>
      <c r="Z615" s="245"/>
      <c r="AA615" s="246"/>
      <c r="AB615" s="356"/>
      <c r="AC615" s="245"/>
      <c r="AD615" s="248"/>
      <c r="AE615" s="357"/>
      <c r="AF615" s="245"/>
      <c r="AG615" s="245"/>
      <c r="AH615" s="245"/>
      <c r="AI615" s="245"/>
      <c r="AJ615" s="245"/>
      <c r="AK615" s="245"/>
      <c r="AL615" s="245"/>
      <c r="AM615" s="248"/>
    </row>
    <row r="616" spans="1:39" ht="39.75" customHeight="1">
      <c r="A616" s="116">
        <f t="shared" si="3"/>
        <v>604</v>
      </c>
      <c r="B616" s="358" t="s">
        <v>223</v>
      </c>
      <c r="C616" s="248"/>
      <c r="D616" s="352"/>
      <c r="E616" s="245"/>
      <c r="F616" s="245"/>
      <c r="G616" s="245"/>
      <c r="H616" s="245"/>
      <c r="I616" s="245"/>
      <c r="J616" s="248"/>
      <c r="K616" s="353"/>
      <c r="L616" s="245"/>
      <c r="M616" s="245"/>
      <c r="N616" s="245"/>
      <c r="O616" s="248"/>
      <c r="P616" s="354"/>
      <c r="Q616" s="245"/>
      <c r="R616" s="245"/>
      <c r="S616" s="245"/>
      <c r="T616" s="245"/>
      <c r="U616" s="245"/>
      <c r="V616" s="245"/>
      <c r="W616" s="245"/>
      <c r="X616" s="248"/>
      <c r="Y616" s="355"/>
      <c r="Z616" s="245"/>
      <c r="AA616" s="246"/>
      <c r="AB616" s="356"/>
      <c r="AC616" s="245"/>
      <c r="AD616" s="248"/>
      <c r="AE616" s="357"/>
      <c r="AF616" s="245"/>
      <c r="AG616" s="245"/>
      <c r="AH616" s="245"/>
      <c r="AI616" s="245"/>
      <c r="AJ616" s="245"/>
      <c r="AK616" s="245"/>
      <c r="AL616" s="245"/>
      <c r="AM616" s="248"/>
    </row>
    <row r="617" spans="1:39" ht="39.75" customHeight="1">
      <c r="A617" s="116">
        <f t="shared" si="3"/>
        <v>605</v>
      </c>
      <c r="B617" s="358" t="s">
        <v>223</v>
      </c>
      <c r="C617" s="248"/>
      <c r="D617" s="352"/>
      <c r="E617" s="245"/>
      <c r="F617" s="245"/>
      <c r="G617" s="245"/>
      <c r="H617" s="245"/>
      <c r="I617" s="245"/>
      <c r="J617" s="248"/>
      <c r="K617" s="353"/>
      <c r="L617" s="245"/>
      <c r="M617" s="245"/>
      <c r="N617" s="245"/>
      <c r="O617" s="248"/>
      <c r="P617" s="354"/>
      <c r="Q617" s="245"/>
      <c r="R617" s="245"/>
      <c r="S617" s="245"/>
      <c r="T617" s="245"/>
      <c r="U617" s="245"/>
      <c r="V617" s="245"/>
      <c r="W617" s="245"/>
      <c r="X617" s="248"/>
      <c r="Y617" s="355"/>
      <c r="Z617" s="245"/>
      <c r="AA617" s="246"/>
      <c r="AB617" s="356"/>
      <c r="AC617" s="245"/>
      <c r="AD617" s="248"/>
      <c r="AE617" s="357"/>
      <c r="AF617" s="245"/>
      <c r="AG617" s="245"/>
      <c r="AH617" s="245"/>
      <c r="AI617" s="245"/>
      <c r="AJ617" s="245"/>
      <c r="AK617" s="245"/>
      <c r="AL617" s="245"/>
      <c r="AM617" s="248"/>
    </row>
    <row r="618" spans="1:39" ht="39.75" customHeight="1">
      <c r="A618" s="116">
        <f t="shared" si="3"/>
        <v>606</v>
      </c>
      <c r="B618" s="358" t="s">
        <v>223</v>
      </c>
      <c r="C618" s="248"/>
      <c r="D618" s="352"/>
      <c r="E618" s="245"/>
      <c r="F618" s="245"/>
      <c r="G618" s="245"/>
      <c r="H618" s="245"/>
      <c r="I618" s="245"/>
      <c r="J618" s="248"/>
      <c r="K618" s="353"/>
      <c r="L618" s="245"/>
      <c r="M618" s="245"/>
      <c r="N618" s="245"/>
      <c r="O618" s="248"/>
      <c r="P618" s="354"/>
      <c r="Q618" s="245"/>
      <c r="R618" s="245"/>
      <c r="S618" s="245"/>
      <c r="T618" s="245"/>
      <c r="U618" s="245"/>
      <c r="V618" s="245"/>
      <c r="W618" s="245"/>
      <c r="X618" s="248"/>
      <c r="Y618" s="355"/>
      <c r="Z618" s="245"/>
      <c r="AA618" s="246"/>
      <c r="AB618" s="356"/>
      <c r="AC618" s="245"/>
      <c r="AD618" s="248"/>
      <c r="AE618" s="357"/>
      <c r="AF618" s="245"/>
      <c r="AG618" s="245"/>
      <c r="AH618" s="245"/>
      <c r="AI618" s="245"/>
      <c r="AJ618" s="245"/>
      <c r="AK618" s="245"/>
      <c r="AL618" s="245"/>
      <c r="AM618" s="248"/>
    </row>
    <row r="619" spans="1:39" ht="39.75" customHeight="1">
      <c r="A619" s="116">
        <f t="shared" si="3"/>
        <v>607</v>
      </c>
      <c r="B619" s="358" t="s">
        <v>223</v>
      </c>
      <c r="C619" s="248"/>
      <c r="D619" s="352"/>
      <c r="E619" s="245"/>
      <c r="F619" s="245"/>
      <c r="G619" s="245"/>
      <c r="H619" s="245"/>
      <c r="I619" s="245"/>
      <c r="J619" s="248"/>
      <c r="K619" s="353"/>
      <c r="L619" s="245"/>
      <c r="M619" s="245"/>
      <c r="N619" s="245"/>
      <c r="O619" s="248"/>
      <c r="P619" s="354"/>
      <c r="Q619" s="245"/>
      <c r="R619" s="245"/>
      <c r="S619" s="245"/>
      <c r="T619" s="245"/>
      <c r="U619" s="245"/>
      <c r="V619" s="245"/>
      <c r="W619" s="245"/>
      <c r="X619" s="248"/>
      <c r="Y619" s="355"/>
      <c r="Z619" s="245"/>
      <c r="AA619" s="246"/>
      <c r="AB619" s="356"/>
      <c r="AC619" s="245"/>
      <c r="AD619" s="248"/>
      <c r="AE619" s="357"/>
      <c r="AF619" s="245"/>
      <c r="AG619" s="245"/>
      <c r="AH619" s="245"/>
      <c r="AI619" s="245"/>
      <c r="AJ619" s="245"/>
      <c r="AK619" s="245"/>
      <c r="AL619" s="245"/>
      <c r="AM619" s="248"/>
    </row>
    <row r="620" spans="1:39" ht="39.75" customHeight="1">
      <c r="A620" s="116">
        <f t="shared" si="3"/>
        <v>608</v>
      </c>
      <c r="B620" s="358" t="s">
        <v>223</v>
      </c>
      <c r="C620" s="248"/>
      <c r="D620" s="352"/>
      <c r="E620" s="245"/>
      <c r="F620" s="245"/>
      <c r="G620" s="245"/>
      <c r="H620" s="245"/>
      <c r="I620" s="245"/>
      <c r="J620" s="248"/>
      <c r="K620" s="353"/>
      <c r="L620" s="245"/>
      <c r="M620" s="245"/>
      <c r="N620" s="245"/>
      <c r="O620" s="248"/>
      <c r="P620" s="354"/>
      <c r="Q620" s="245"/>
      <c r="R620" s="245"/>
      <c r="S620" s="245"/>
      <c r="T620" s="245"/>
      <c r="U620" s="245"/>
      <c r="V620" s="245"/>
      <c r="W620" s="245"/>
      <c r="X620" s="248"/>
      <c r="Y620" s="355"/>
      <c r="Z620" s="245"/>
      <c r="AA620" s="246"/>
      <c r="AB620" s="356"/>
      <c r="AC620" s="245"/>
      <c r="AD620" s="248"/>
      <c r="AE620" s="357"/>
      <c r="AF620" s="245"/>
      <c r="AG620" s="245"/>
      <c r="AH620" s="245"/>
      <c r="AI620" s="245"/>
      <c r="AJ620" s="245"/>
      <c r="AK620" s="245"/>
      <c r="AL620" s="245"/>
      <c r="AM620" s="248"/>
    </row>
    <row r="621" spans="1:39" ht="39.75" customHeight="1">
      <c r="A621" s="116">
        <f t="shared" si="3"/>
        <v>609</v>
      </c>
      <c r="B621" s="358" t="s">
        <v>223</v>
      </c>
      <c r="C621" s="248"/>
      <c r="D621" s="352"/>
      <c r="E621" s="245"/>
      <c r="F621" s="245"/>
      <c r="G621" s="245"/>
      <c r="H621" s="245"/>
      <c r="I621" s="245"/>
      <c r="J621" s="248"/>
      <c r="K621" s="353"/>
      <c r="L621" s="245"/>
      <c r="M621" s="245"/>
      <c r="N621" s="245"/>
      <c r="O621" s="248"/>
      <c r="P621" s="354"/>
      <c r="Q621" s="245"/>
      <c r="R621" s="245"/>
      <c r="S621" s="245"/>
      <c r="T621" s="245"/>
      <c r="U621" s="245"/>
      <c r="V621" s="245"/>
      <c r="W621" s="245"/>
      <c r="X621" s="248"/>
      <c r="Y621" s="355"/>
      <c r="Z621" s="245"/>
      <c r="AA621" s="246"/>
      <c r="AB621" s="356"/>
      <c r="AC621" s="245"/>
      <c r="AD621" s="248"/>
      <c r="AE621" s="357"/>
      <c r="AF621" s="245"/>
      <c r="AG621" s="245"/>
      <c r="AH621" s="245"/>
      <c r="AI621" s="245"/>
      <c r="AJ621" s="245"/>
      <c r="AK621" s="245"/>
      <c r="AL621" s="245"/>
      <c r="AM621" s="248"/>
    </row>
    <row r="622" spans="1:39" ht="39.75" customHeight="1">
      <c r="A622" s="116">
        <f t="shared" si="3"/>
        <v>610</v>
      </c>
      <c r="B622" s="358" t="s">
        <v>223</v>
      </c>
      <c r="C622" s="248"/>
      <c r="D622" s="352"/>
      <c r="E622" s="245"/>
      <c r="F622" s="245"/>
      <c r="G622" s="245"/>
      <c r="H622" s="245"/>
      <c r="I622" s="245"/>
      <c r="J622" s="248"/>
      <c r="K622" s="353"/>
      <c r="L622" s="245"/>
      <c r="M622" s="245"/>
      <c r="N622" s="245"/>
      <c r="O622" s="248"/>
      <c r="P622" s="354"/>
      <c r="Q622" s="245"/>
      <c r="R622" s="245"/>
      <c r="S622" s="245"/>
      <c r="T622" s="245"/>
      <c r="U622" s="245"/>
      <c r="V622" s="245"/>
      <c r="W622" s="245"/>
      <c r="X622" s="248"/>
      <c r="Y622" s="355"/>
      <c r="Z622" s="245"/>
      <c r="AA622" s="246"/>
      <c r="AB622" s="356"/>
      <c r="AC622" s="245"/>
      <c r="AD622" s="248"/>
      <c r="AE622" s="357"/>
      <c r="AF622" s="245"/>
      <c r="AG622" s="245"/>
      <c r="AH622" s="245"/>
      <c r="AI622" s="245"/>
      <c r="AJ622" s="245"/>
      <c r="AK622" s="245"/>
      <c r="AL622" s="245"/>
      <c r="AM622" s="248"/>
    </row>
    <row r="623" spans="1:39" ht="39.75" customHeight="1">
      <c r="A623" s="116">
        <f t="shared" si="3"/>
        <v>611</v>
      </c>
      <c r="B623" s="358" t="s">
        <v>223</v>
      </c>
      <c r="C623" s="248"/>
      <c r="D623" s="352"/>
      <c r="E623" s="245"/>
      <c r="F623" s="245"/>
      <c r="G623" s="245"/>
      <c r="H623" s="245"/>
      <c r="I623" s="245"/>
      <c r="J623" s="248"/>
      <c r="K623" s="353"/>
      <c r="L623" s="245"/>
      <c r="M623" s="245"/>
      <c r="N623" s="245"/>
      <c r="O623" s="248"/>
      <c r="P623" s="354"/>
      <c r="Q623" s="245"/>
      <c r="R623" s="245"/>
      <c r="S623" s="245"/>
      <c r="T623" s="245"/>
      <c r="U623" s="245"/>
      <c r="V623" s="245"/>
      <c r="W623" s="245"/>
      <c r="X623" s="248"/>
      <c r="Y623" s="355"/>
      <c r="Z623" s="245"/>
      <c r="AA623" s="246"/>
      <c r="AB623" s="356"/>
      <c r="AC623" s="245"/>
      <c r="AD623" s="248"/>
      <c r="AE623" s="357"/>
      <c r="AF623" s="245"/>
      <c r="AG623" s="245"/>
      <c r="AH623" s="245"/>
      <c r="AI623" s="245"/>
      <c r="AJ623" s="245"/>
      <c r="AK623" s="245"/>
      <c r="AL623" s="245"/>
      <c r="AM623" s="248"/>
    </row>
    <row r="624" spans="1:39" ht="39.75" customHeight="1">
      <c r="A624" s="116">
        <f t="shared" si="3"/>
        <v>612</v>
      </c>
      <c r="B624" s="358" t="s">
        <v>223</v>
      </c>
      <c r="C624" s="248"/>
      <c r="D624" s="352"/>
      <c r="E624" s="245"/>
      <c r="F624" s="245"/>
      <c r="G624" s="245"/>
      <c r="H624" s="245"/>
      <c r="I624" s="245"/>
      <c r="J624" s="248"/>
      <c r="K624" s="353"/>
      <c r="L624" s="245"/>
      <c r="M624" s="245"/>
      <c r="N624" s="245"/>
      <c r="O624" s="248"/>
      <c r="P624" s="354"/>
      <c r="Q624" s="245"/>
      <c r="R624" s="245"/>
      <c r="S624" s="245"/>
      <c r="T624" s="245"/>
      <c r="U624" s="245"/>
      <c r="V624" s="245"/>
      <c r="W624" s="245"/>
      <c r="X624" s="248"/>
      <c r="Y624" s="355"/>
      <c r="Z624" s="245"/>
      <c r="AA624" s="246"/>
      <c r="AB624" s="356"/>
      <c r="AC624" s="245"/>
      <c r="AD624" s="248"/>
      <c r="AE624" s="357"/>
      <c r="AF624" s="245"/>
      <c r="AG624" s="245"/>
      <c r="AH624" s="245"/>
      <c r="AI624" s="245"/>
      <c r="AJ624" s="245"/>
      <c r="AK624" s="245"/>
      <c r="AL624" s="245"/>
      <c r="AM624" s="248"/>
    </row>
    <row r="625" spans="1:39" ht="39.75" customHeight="1">
      <c r="A625" s="116">
        <f t="shared" si="3"/>
        <v>613</v>
      </c>
      <c r="B625" s="358" t="s">
        <v>223</v>
      </c>
      <c r="C625" s="248"/>
      <c r="D625" s="352"/>
      <c r="E625" s="245"/>
      <c r="F625" s="245"/>
      <c r="G625" s="245"/>
      <c r="H625" s="245"/>
      <c r="I625" s="245"/>
      <c r="J625" s="248"/>
      <c r="K625" s="353"/>
      <c r="L625" s="245"/>
      <c r="M625" s="245"/>
      <c r="N625" s="245"/>
      <c r="O625" s="248"/>
      <c r="P625" s="354"/>
      <c r="Q625" s="245"/>
      <c r="R625" s="245"/>
      <c r="S625" s="245"/>
      <c r="T625" s="245"/>
      <c r="U625" s="245"/>
      <c r="V625" s="245"/>
      <c r="W625" s="245"/>
      <c r="X625" s="248"/>
      <c r="Y625" s="355"/>
      <c r="Z625" s="245"/>
      <c r="AA625" s="246"/>
      <c r="AB625" s="356"/>
      <c r="AC625" s="245"/>
      <c r="AD625" s="248"/>
      <c r="AE625" s="357"/>
      <c r="AF625" s="245"/>
      <c r="AG625" s="245"/>
      <c r="AH625" s="245"/>
      <c r="AI625" s="245"/>
      <c r="AJ625" s="245"/>
      <c r="AK625" s="245"/>
      <c r="AL625" s="245"/>
      <c r="AM625" s="248"/>
    </row>
    <row r="626" spans="1:39" ht="39.75" customHeight="1">
      <c r="A626" s="116">
        <f t="shared" si="3"/>
        <v>614</v>
      </c>
      <c r="B626" s="358" t="s">
        <v>223</v>
      </c>
      <c r="C626" s="248"/>
      <c r="D626" s="352"/>
      <c r="E626" s="245"/>
      <c r="F626" s="245"/>
      <c r="G626" s="245"/>
      <c r="H626" s="245"/>
      <c r="I626" s="245"/>
      <c r="J626" s="248"/>
      <c r="K626" s="353"/>
      <c r="L626" s="245"/>
      <c r="M626" s="245"/>
      <c r="N626" s="245"/>
      <c r="O626" s="248"/>
      <c r="P626" s="354"/>
      <c r="Q626" s="245"/>
      <c r="R626" s="245"/>
      <c r="S626" s="245"/>
      <c r="T626" s="245"/>
      <c r="U626" s="245"/>
      <c r="V626" s="245"/>
      <c r="W626" s="245"/>
      <c r="X626" s="248"/>
      <c r="Y626" s="355"/>
      <c r="Z626" s="245"/>
      <c r="AA626" s="246"/>
      <c r="AB626" s="356"/>
      <c r="AC626" s="245"/>
      <c r="AD626" s="248"/>
      <c r="AE626" s="357"/>
      <c r="AF626" s="245"/>
      <c r="AG626" s="245"/>
      <c r="AH626" s="245"/>
      <c r="AI626" s="245"/>
      <c r="AJ626" s="245"/>
      <c r="AK626" s="245"/>
      <c r="AL626" s="245"/>
      <c r="AM626" s="248"/>
    </row>
    <row r="627" spans="1:39" ht="39.75" customHeight="1">
      <c r="A627" s="116">
        <f t="shared" si="3"/>
        <v>615</v>
      </c>
      <c r="B627" s="358" t="s">
        <v>223</v>
      </c>
      <c r="C627" s="248"/>
      <c r="D627" s="352"/>
      <c r="E627" s="245"/>
      <c r="F627" s="245"/>
      <c r="G627" s="245"/>
      <c r="H627" s="245"/>
      <c r="I627" s="245"/>
      <c r="J627" s="248"/>
      <c r="K627" s="353"/>
      <c r="L627" s="245"/>
      <c r="M627" s="245"/>
      <c r="N627" s="245"/>
      <c r="O627" s="248"/>
      <c r="P627" s="354"/>
      <c r="Q627" s="245"/>
      <c r="R627" s="245"/>
      <c r="S627" s="245"/>
      <c r="T627" s="245"/>
      <c r="U627" s="245"/>
      <c r="V627" s="245"/>
      <c r="W627" s="245"/>
      <c r="X627" s="248"/>
      <c r="Y627" s="355"/>
      <c r="Z627" s="245"/>
      <c r="AA627" s="246"/>
      <c r="AB627" s="356"/>
      <c r="AC627" s="245"/>
      <c r="AD627" s="248"/>
      <c r="AE627" s="357"/>
      <c r="AF627" s="245"/>
      <c r="AG627" s="245"/>
      <c r="AH627" s="245"/>
      <c r="AI627" s="245"/>
      <c r="AJ627" s="245"/>
      <c r="AK627" s="245"/>
      <c r="AL627" s="245"/>
      <c r="AM627" s="248"/>
    </row>
    <row r="628" spans="1:39" ht="39.75" customHeight="1">
      <c r="A628" s="116">
        <f t="shared" si="3"/>
        <v>616</v>
      </c>
      <c r="B628" s="358" t="s">
        <v>223</v>
      </c>
      <c r="C628" s="248"/>
      <c r="D628" s="352"/>
      <c r="E628" s="245"/>
      <c r="F628" s="245"/>
      <c r="G628" s="245"/>
      <c r="H628" s="245"/>
      <c r="I628" s="245"/>
      <c r="J628" s="248"/>
      <c r="K628" s="353"/>
      <c r="L628" s="245"/>
      <c r="M628" s="245"/>
      <c r="N628" s="245"/>
      <c r="O628" s="248"/>
      <c r="P628" s="354"/>
      <c r="Q628" s="245"/>
      <c r="R628" s="245"/>
      <c r="S628" s="245"/>
      <c r="T628" s="245"/>
      <c r="U628" s="245"/>
      <c r="V628" s="245"/>
      <c r="W628" s="245"/>
      <c r="X628" s="248"/>
      <c r="Y628" s="355"/>
      <c r="Z628" s="245"/>
      <c r="AA628" s="246"/>
      <c r="AB628" s="356"/>
      <c r="AC628" s="245"/>
      <c r="AD628" s="248"/>
      <c r="AE628" s="357"/>
      <c r="AF628" s="245"/>
      <c r="AG628" s="245"/>
      <c r="AH628" s="245"/>
      <c r="AI628" s="245"/>
      <c r="AJ628" s="245"/>
      <c r="AK628" s="245"/>
      <c r="AL628" s="245"/>
      <c r="AM628" s="248"/>
    </row>
    <row r="629" spans="1:39" ht="39.75" customHeight="1">
      <c r="A629" s="116">
        <f t="shared" si="3"/>
        <v>617</v>
      </c>
      <c r="B629" s="358" t="s">
        <v>223</v>
      </c>
      <c r="C629" s="248"/>
      <c r="D629" s="352"/>
      <c r="E629" s="245"/>
      <c r="F629" s="245"/>
      <c r="G629" s="245"/>
      <c r="H629" s="245"/>
      <c r="I629" s="245"/>
      <c r="J629" s="248"/>
      <c r="K629" s="353"/>
      <c r="L629" s="245"/>
      <c r="M629" s="245"/>
      <c r="N629" s="245"/>
      <c r="O629" s="248"/>
      <c r="P629" s="354"/>
      <c r="Q629" s="245"/>
      <c r="R629" s="245"/>
      <c r="S629" s="245"/>
      <c r="T629" s="245"/>
      <c r="U629" s="245"/>
      <c r="V629" s="245"/>
      <c r="W629" s="245"/>
      <c r="X629" s="248"/>
      <c r="Y629" s="355"/>
      <c r="Z629" s="245"/>
      <c r="AA629" s="246"/>
      <c r="AB629" s="356"/>
      <c r="AC629" s="245"/>
      <c r="AD629" s="248"/>
      <c r="AE629" s="357"/>
      <c r="AF629" s="245"/>
      <c r="AG629" s="245"/>
      <c r="AH629" s="245"/>
      <c r="AI629" s="245"/>
      <c r="AJ629" s="245"/>
      <c r="AK629" s="245"/>
      <c r="AL629" s="245"/>
      <c r="AM629" s="248"/>
    </row>
    <row r="630" spans="1:39" ht="39.75" customHeight="1">
      <c r="A630" s="116">
        <f t="shared" si="3"/>
        <v>618</v>
      </c>
      <c r="B630" s="358" t="s">
        <v>223</v>
      </c>
      <c r="C630" s="248"/>
      <c r="D630" s="352"/>
      <c r="E630" s="245"/>
      <c r="F630" s="245"/>
      <c r="G630" s="245"/>
      <c r="H630" s="245"/>
      <c r="I630" s="245"/>
      <c r="J630" s="248"/>
      <c r="K630" s="353"/>
      <c r="L630" s="245"/>
      <c r="M630" s="245"/>
      <c r="N630" s="245"/>
      <c r="O630" s="248"/>
      <c r="P630" s="354"/>
      <c r="Q630" s="245"/>
      <c r="R630" s="245"/>
      <c r="S630" s="245"/>
      <c r="T630" s="245"/>
      <c r="U630" s="245"/>
      <c r="V630" s="245"/>
      <c r="W630" s="245"/>
      <c r="X630" s="248"/>
      <c r="Y630" s="355"/>
      <c r="Z630" s="245"/>
      <c r="AA630" s="246"/>
      <c r="AB630" s="356"/>
      <c r="AC630" s="245"/>
      <c r="AD630" s="248"/>
      <c r="AE630" s="357"/>
      <c r="AF630" s="245"/>
      <c r="AG630" s="245"/>
      <c r="AH630" s="245"/>
      <c r="AI630" s="245"/>
      <c r="AJ630" s="245"/>
      <c r="AK630" s="245"/>
      <c r="AL630" s="245"/>
      <c r="AM630" s="248"/>
    </row>
    <row r="631" spans="1:39" ht="39.75" customHeight="1">
      <c r="A631" s="116">
        <f t="shared" si="3"/>
        <v>619</v>
      </c>
      <c r="B631" s="358" t="s">
        <v>223</v>
      </c>
      <c r="C631" s="248"/>
      <c r="D631" s="352"/>
      <c r="E631" s="245"/>
      <c r="F631" s="245"/>
      <c r="G631" s="245"/>
      <c r="H631" s="245"/>
      <c r="I631" s="245"/>
      <c r="J631" s="248"/>
      <c r="K631" s="353"/>
      <c r="L631" s="245"/>
      <c r="M631" s="245"/>
      <c r="N631" s="245"/>
      <c r="O631" s="248"/>
      <c r="P631" s="354"/>
      <c r="Q631" s="245"/>
      <c r="R631" s="245"/>
      <c r="S631" s="245"/>
      <c r="T631" s="245"/>
      <c r="U631" s="245"/>
      <c r="V631" s="245"/>
      <c r="W631" s="245"/>
      <c r="X631" s="248"/>
      <c r="Y631" s="355"/>
      <c r="Z631" s="245"/>
      <c r="AA631" s="246"/>
      <c r="AB631" s="356"/>
      <c r="AC631" s="245"/>
      <c r="AD631" s="248"/>
      <c r="AE631" s="357"/>
      <c r="AF631" s="245"/>
      <c r="AG631" s="245"/>
      <c r="AH631" s="245"/>
      <c r="AI631" s="245"/>
      <c r="AJ631" s="245"/>
      <c r="AK631" s="245"/>
      <c r="AL631" s="245"/>
      <c r="AM631" s="248"/>
    </row>
    <row r="632" spans="1:39" ht="39.75" customHeight="1">
      <c r="A632" s="116">
        <f t="shared" si="3"/>
        <v>620</v>
      </c>
      <c r="B632" s="358" t="s">
        <v>223</v>
      </c>
      <c r="C632" s="248"/>
      <c r="D632" s="352"/>
      <c r="E632" s="245"/>
      <c r="F632" s="245"/>
      <c r="G632" s="245"/>
      <c r="H632" s="245"/>
      <c r="I632" s="245"/>
      <c r="J632" s="248"/>
      <c r="K632" s="353"/>
      <c r="L632" s="245"/>
      <c r="M632" s="245"/>
      <c r="N632" s="245"/>
      <c r="O632" s="248"/>
      <c r="P632" s="354"/>
      <c r="Q632" s="245"/>
      <c r="R632" s="245"/>
      <c r="S632" s="245"/>
      <c r="T632" s="245"/>
      <c r="U632" s="245"/>
      <c r="V632" s="245"/>
      <c r="W632" s="245"/>
      <c r="X632" s="248"/>
      <c r="Y632" s="355"/>
      <c r="Z632" s="245"/>
      <c r="AA632" s="246"/>
      <c r="AB632" s="356"/>
      <c r="AC632" s="245"/>
      <c r="AD632" s="248"/>
      <c r="AE632" s="357"/>
      <c r="AF632" s="245"/>
      <c r="AG632" s="245"/>
      <c r="AH632" s="245"/>
      <c r="AI632" s="245"/>
      <c r="AJ632" s="245"/>
      <c r="AK632" s="245"/>
      <c r="AL632" s="245"/>
      <c r="AM632" s="248"/>
    </row>
    <row r="633" spans="1:39" ht="39.75" customHeight="1">
      <c r="A633" s="116">
        <f t="shared" si="3"/>
        <v>621</v>
      </c>
      <c r="B633" s="358" t="s">
        <v>223</v>
      </c>
      <c r="C633" s="248"/>
      <c r="D633" s="352"/>
      <c r="E633" s="245"/>
      <c r="F633" s="245"/>
      <c r="G633" s="245"/>
      <c r="H633" s="245"/>
      <c r="I633" s="245"/>
      <c r="J633" s="248"/>
      <c r="K633" s="353"/>
      <c r="L633" s="245"/>
      <c r="M633" s="245"/>
      <c r="N633" s="245"/>
      <c r="O633" s="248"/>
      <c r="P633" s="354"/>
      <c r="Q633" s="245"/>
      <c r="R633" s="245"/>
      <c r="S633" s="245"/>
      <c r="T633" s="245"/>
      <c r="U633" s="245"/>
      <c r="V633" s="245"/>
      <c r="W633" s="245"/>
      <c r="X633" s="248"/>
      <c r="Y633" s="355"/>
      <c r="Z633" s="245"/>
      <c r="AA633" s="246"/>
      <c r="AB633" s="356"/>
      <c r="AC633" s="245"/>
      <c r="AD633" s="248"/>
      <c r="AE633" s="357"/>
      <c r="AF633" s="245"/>
      <c r="AG633" s="245"/>
      <c r="AH633" s="245"/>
      <c r="AI633" s="245"/>
      <c r="AJ633" s="245"/>
      <c r="AK633" s="245"/>
      <c r="AL633" s="245"/>
      <c r="AM633" s="248"/>
    </row>
    <row r="634" spans="1:39" ht="39.75" customHeight="1">
      <c r="A634" s="116">
        <f t="shared" si="3"/>
        <v>622</v>
      </c>
      <c r="B634" s="358" t="s">
        <v>223</v>
      </c>
      <c r="C634" s="248"/>
      <c r="D634" s="352"/>
      <c r="E634" s="245"/>
      <c r="F634" s="245"/>
      <c r="G634" s="245"/>
      <c r="H634" s="245"/>
      <c r="I634" s="245"/>
      <c r="J634" s="248"/>
      <c r="K634" s="353"/>
      <c r="L634" s="245"/>
      <c r="M634" s="245"/>
      <c r="N634" s="245"/>
      <c r="O634" s="248"/>
      <c r="P634" s="354"/>
      <c r="Q634" s="245"/>
      <c r="R634" s="245"/>
      <c r="S634" s="245"/>
      <c r="T634" s="245"/>
      <c r="U634" s="245"/>
      <c r="V634" s="245"/>
      <c r="W634" s="245"/>
      <c r="X634" s="248"/>
      <c r="Y634" s="355"/>
      <c r="Z634" s="245"/>
      <c r="AA634" s="246"/>
      <c r="AB634" s="356"/>
      <c r="AC634" s="245"/>
      <c r="AD634" s="248"/>
      <c r="AE634" s="357"/>
      <c r="AF634" s="245"/>
      <c r="AG634" s="245"/>
      <c r="AH634" s="245"/>
      <c r="AI634" s="245"/>
      <c r="AJ634" s="245"/>
      <c r="AK634" s="245"/>
      <c r="AL634" s="245"/>
      <c r="AM634" s="248"/>
    </row>
    <row r="635" spans="1:39" ht="39.75" customHeight="1">
      <c r="A635" s="116">
        <f t="shared" si="3"/>
        <v>623</v>
      </c>
      <c r="B635" s="358" t="s">
        <v>223</v>
      </c>
      <c r="C635" s="248"/>
      <c r="D635" s="352"/>
      <c r="E635" s="245"/>
      <c r="F635" s="245"/>
      <c r="G635" s="245"/>
      <c r="H635" s="245"/>
      <c r="I635" s="245"/>
      <c r="J635" s="248"/>
      <c r="K635" s="353"/>
      <c r="L635" s="245"/>
      <c r="M635" s="245"/>
      <c r="N635" s="245"/>
      <c r="O635" s="248"/>
      <c r="P635" s="354"/>
      <c r="Q635" s="245"/>
      <c r="R635" s="245"/>
      <c r="S635" s="245"/>
      <c r="T635" s="245"/>
      <c r="U635" s="245"/>
      <c r="V635" s="245"/>
      <c r="W635" s="245"/>
      <c r="X635" s="248"/>
      <c r="Y635" s="355"/>
      <c r="Z635" s="245"/>
      <c r="AA635" s="246"/>
      <c r="AB635" s="356"/>
      <c r="AC635" s="245"/>
      <c r="AD635" s="248"/>
      <c r="AE635" s="357"/>
      <c r="AF635" s="245"/>
      <c r="AG635" s="245"/>
      <c r="AH635" s="245"/>
      <c r="AI635" s="245"/>
      <c r="AJ635" s="245"/>
      <c r="AK635" s="245"/>
      <c r="AL635" s="245"/>
      <c r="AM635" s="248"/>
    </row>
    <row r="636" spans="1:39" ht="39.75" customHeight="1">
      <c r="A636" s="116">
        <f t="shared" si="3"/>
        <v>624</v>
      </c>
      <c r="B636" s="358" t="s">
        <v>223</v>
      </c>
      <c r="C636" s="248"/>
      <c r="D636" s="352"/>
      <c r="E636" s="245"/>
      <c r="F636" s="245"/>
      <c r="G636" s="245"/>
      <c r="H636" s="245"/>
      <c r="I636" s="245"/>
      <c r="J636" s="248"/>
      <c r="K636" s="353"/>
      <c r="L636" s="245"/>
      <c r="M636" s="245"/>
      <c r="N636" s="245"/>
      <c r="O636" s="248"/>
      <c r="P636" s="354"/>
      <c r="Q636" s="245"/>
      <c r="R636" s="245"/>
      <c r="S636" s="245"/>
      <c r="T636" s="245"/>
      <c r="U636" s="245"/>
      <c r="V636" s="245"/>
      <c r="W636" s="245"/>
      <c r="X636" s="248"/>
      <c r="Y636" s="355"/>
      <c r="Z636" s="245"/>
      <c r="AA636" s="246"/>
      <c r="AB636" s="356"/>
      <c r="AC636" s="245"/>
      <c r="AD636" s="248"/>
      <c r="AE636" s="357"/>
      <c r="AF636" s="245"/>
      <c r="AG636" s="245"/>
      <c r="AH636" s="245"/>
      <c r="AI636" s="245"/>
      <c r="AJ636" s="245"/>
      <c r="AK636" s="245"/>
      <c r="AL636" s="245"/>
      <c r="AM636" s="248"/>
    </row>
    <row r="637" spans="1:39" ht="39.75" customHeight="1">
      <c r="A637" s="116">
        <f t="shared" si="3"/>
        <v>625</v>
      </c>
      <c r="B637" s="358" t="s">
        <v>223</v>
      </c>
      <c r="C637" s="248"/>
      <c r="D637" s="352"/>
      <c r="E637" s="245"/>
      <c r="F637" s="245"/>
      <c r="G637" s="245"/>
      <c r="H637" s="245"/>
      <c r="I637" s="245"/>
      <c r="J637" s="248"/>
      <c r="K637" s="353"/>
      <c r="L637" s="245"/>
      <c r="M637" s="245"/>
      <c r="N637" s="245"/>
      <c r="O637" s="248"/>
      <c r="P637" s="354"/>
      <c r="Q637" s="245"/>
      <c r="R637" s="245"/>
      <c r="S637" s="245"/>
      <c r="T637" s="245"/>
      <c r="U637" s="245"/>
      <c r="V637" s="245"/>
      <c r="W637" s="245"/>
      <c r="X637" s="248"/>
      <c r="Y637" s="355"/>
      <c r="Z637" s="245"/>
      <c r="AA637" s="246"/>
      <c r="AB637" s="356"/>
      <c r="AC637" s="245"/>
      <c r="AD637" s="248"/>
      <c r="AE637" s="357"/>
      <c r="AF637" s="245"/>
      <c r="AG637" s="245"/>
      <c r="AH637" s="245"/>
      <c r="AI637" s="245"/>
      <c r="AJ637" s="245"/>
      <c r="AK637" s="245"/>
      <c r="AL637" s="245"/>
      <c r="AM637" s="248"/>
    </row>
    <row r="638" spans="1:39" ht="39.75" customHeight="1">
      <c r="A638" s="116">
        <f t="shared" si="3"/>
        <v>626</v>
      </c>
      <c r="B638" s="358" t="s">
        <v>223</v>
      </c>
      <c r="C638" s="248"/>
      <c r="D638" s="352"/>
      <c r="E638" s="245"/>
      <c r="F638" s="245"/>
      <c r="G638" s="245"/>
      <c r="H638" s="245"/>
      <c r="I638" s="245"/>
      <c r="J638" s="248"/>
      <c r="K638" s="353"/>
      <c r="L638" s="245"/>
      <c r="M638" s="245"/>
      <c r="N638" s="245"/>
      <c r="O638" s="248"/>
      <c r="P638" s="354"/>
      <c r="Q638" s="245"/>
      <c r="R638" s="245"/>
      <c r="S638" s="245"/>
      <c r="T638" s="245"/>
      <c r="U638" s="245"/>
      <c r="V638" s="245"/>
      <c r="W638" s="245"/>
      <c r="X638" s="248"/>
      <c r="Y638" s="355"/>
      <c r="Z638" s="245"/>
      <c r="AA638" s="246"/>
      <c r="AB638" s="356"/>
      <c r="AC638" s="245"/>
      <c r="AD638" s="248"/>
      <c r="AE638" s="357"/>
      <c r="AF638" s="245"/>
      <c r="AG638" s="245"/>
      <c r="AH638" s="245"/>
      <c r="AI638" s="245"/>
      <c r="AJ638" s="245"/>
      <c r="AK638" s="245"/>
      <c r="AL638" s="245"/>
      <c r="AM638" s="248"/>
    </row>
    <row r="639" spans="1:39" ht="39.75" customHeight="1">
      <c r="A639" s="116">
        <f t="shared" si="3"/>
        <v>627</v>
      </c>
      <c r="B639" s="358" t="s">
        <v>223</v>
      </c>
      <c r="C639" s="248"/>
      <c r="D639" s="352"/>
      <c r="E639" s="245"/>
      <c r="F639" s="245"/>
      <c r="G639" s="245"/>
      <c r="H639" s="245"/>
      <c r="I639" s="245"/>
      <c r="J639" s="248"/>
      <c r="K639" s="353"/>
      <c r="L639" s="245"/>
      <c r="M639" s="245"/>
      <c r="N639" s="245"/>
      <c r="O639" s="248"/>
      <c r="P639" s="354"/>
      <c r="Q639" s="245"/>
      <c r="R639" s="245"/>
      <c r="S639" s="245"/>
      <c r="T639" s="245"/>
      <c r="U639" s="245"/>
      <c r="V639" s="245"/>
      <c r="W639" s="245"/>
      <c r="X639" s="248"/>
      <c r="Y639" s="355"/>
      <c r="Z639" s="245"/>
      <c r="AA639" s="246"/>
      <c r="AB639" s="356"/>
      <c r="AC639" s="245"/>
      <c r="AD639" s="248"/>
      <c r="AE639" s="357"/>
      <c r="AF639" s="245"/>
      <c r="AG639" s="245"/>
      <c r="AH639" s="245"/>
      <c r="AI639" s="245"/>
      <c r="AJ639" s="245"/>
      <c r="AK639" s="245"/>
      <c r="AL639" s="245"/>
      <c r="AM639" s="248"/>
    </row>
    <row r="640" spans="1:39" ht="39.75" customHeight="1">
      <c r="A640" s="116">
        <f t="shared" si="3"/>
        <v>628</v>
      </c>
      <c r="B640" s="358" t="s">
        <v>223</v>
      </c>
      <c r="C640" s="248"/>
      <c r="D640" s="352"/>
      <c r="E640" s="245"/>
      <c r="F640" s="245"/>
      <c r="G640" s="245"/>
      <c r="H640" s="245"/>
      <c r="I640" s="245"/>
      <c r="J640" s="248"/>
      <c r="K640" s="353"/>
      <c r="L640" s="245"/>
      <c r="M640" s="245"/>
      <c r="N640" s="245"/>
      <c r="O640" s="248"/>
      <c r="P640" s="354"/>
      <c r="Q640" s="245"/>
      <c r="R640" s="245"/>
      <c r="S640" s="245"/>
      <c r="T640" s="245"/>
      <c r="U640" s="245"/>
      <c r="V640" s="245"/>
      <c r="W640" s="245"/>
      <c r="X640" s="248"/>
      <c r="Y640" s="355"/>
      <c r="Z640" s="245"/>
      <c r="AA640" s="246"/>
      <c r="AB640" s="356"/>
      <c r="AC640" s="245"/>
      <c r="AD640" s="248"/>
      <c r="AE640" s="357"/>
      <c r="AF640" s="245"/>
      <c r="AG640" s="245"/>
      <c r="AH640" s="245"/>
      <c r="AI640" s="245"/>
      <c r="AJ640" s="245"/>
      <c r="AK640" s="245"/>
      <c r="AL640" s="245"/>
      <c r="AM640" s="248"/>
    </row>
    <row r="641" spans="1:39" ht="39.75" customHeight="1">
      <c r="A641" s="116">
        <f t="shared" si="3"/>
        <v>629</v>
      </c>
      <c r="B641" s="358" t="s">
        <v>223</v>
      </c>
      <c r="C641" s="248"/>
      <c r="D641" s="352"/>
      <c r="E641" s="245"/>
      <c r="F641" s="245"/>
      <c r="G641" s="245"/>
      <c r="H641" s="245"/>
      <c r="I641" s="245"/>
      <c r="J641" s="248"/>
      <c r="K641" s="353"/>
      <c r="L641" s="245"/>
      <c r="M641" s="245"/>
      <c r="N641" s="245"/>
      <c r="O641" s="248"/>
      <c r="P641" s="354"/>
      <c r="Q641" s="245"/>
      <c r="R641" s="245"/>
      <c r="S641" s="245"/>
      <c r="T641" s="245"/>
      <c r="U641" s="245"/>
      <c r="V641" s="245"/>
      <c r="W641" s="245"/>
      <c r="X641" s="248"/>
      <c r="Y641" s="355"/>
      <c r="Z641" s="245"/>
      <c r="AA641" s="246"/>
      <c r="AB641" s="356"/>
      <c r="AC641" s="245"/>
      <c r="AD641" s="248"/>
      <c r="AE641" s="357"/>
      <c r="AF641" s="245"/>
      <c r="AG641" s="245"/>
      <c r="AH641" s="245"/>
      <c r="AI641" s="245"/>
      <c r="AJ641" s="245"/>
      <c r="AK641" s="245"/>
      <c r="AL641" s="245"/>
      <c r="AM641" s="248"/>
    </row>
    <row r="642" spans="1:39" ht="39.75" customHeight="1">
      <c r="A642" s="116">
        <f t="shared" si="3"/>
        <v>630</v>
      </c>
      <c r="B642" s="358" t="s">
        <v>223</v>
      </c>
      <c r="C642" s="248"/>
      <c r="D642" s="352"/>
      <c r="E642" s="245"/>
      <c r="F642" s="245"/>
      <c r="G642" s="245"/>
      <c r="H642" s="245"/>
      <c r="I642" s="245"/>
      <c r="J642" s="248"/>
      <c r="K642" s="353"/>
      <c r="L642" s="245"/>
      <c r="M642" s="245"/>
      <c r="N642" s="245"/>
      <c r="O642" s="248"/>
      <c r="P642" s="354"/>
      <c r="Q642" s="245"/>
      <c r="R642" s="245"/>
      <c r="S642" s="245"/>
      <c r="T642" s="245"/>
      <c r="U642" s="245"/>
      <c r="V642" s="245"/>
      <c r="W642" s="245"/>
      <c r="X642" s="248"/>
      <c r="Y642" s="355"/>
      <c r="Z642" s="245"/>
      <c r="AA642" s="246"/>
      <c r="AB642" s="356"/>
      <c r="AC642" s="245"/>
      <c r="AD642" s="248"/>
      <c r="AE642" s="357"/>
      <c r="AF642" s="245"/>
      <c r="AG642" s="245"/>
      <c r="AH642" s="245"/>
      <c r="AI642" s="245"/>
      <c r="AJ642" s="245"/>
      <c r="AK642" s="245"/>
      <c r="AL642" s="245"/>
      <c r="AM642" s="248"/>
    </row>
    <row r="643" spans="1:39" ht="39.75" customHeight="1">
      <c r="A643" s="116">
        <f t="shared" si="3"/>
        <v>631</v>
      </c>
      <c r="B643" s="358" t="s">
        <v>223</v>
      </c>
      <c r="C643" s="248"/>
      <c r="D643" s="352"/>
      <c r="E643" s="245"/>
      <c r="F643" s="245"/>
      <c r="G643" s="245"/>
      <c r="H643" s="245"/>
      <c r="I643" s="245"/>
      <c r="J643" s="248"/>
      <c r="K643" s="353"/>
      <c r="L643" s="245"/>
      <c r="M643" s="245"/>
      <c r="N643" s="245"/>
      <c r="O643" s="248"/>
      <c r="P643" s="354"/>
      <c r="Q643" s="245"/>
      <c r="R643" s="245"/>
      <c r="S643" s="245"/>
      <c r="T643" s="245"/>
      <c r="U643" s="245"/>
      <c r="V643" s="245"/>
      <c r="W643" s="245"/>
      <c r="X643" s="248"/>
      <c r="Y643" s="355"/>
      <c r="Z643" s="245"/>
      <c r="AA643" s="246"/>
      <c r="AB643" s="356"/>
      <c r="AC643" s="245"/>
      <c r="AD643" s="248"/>
      <c r="AE643" s="357"/>
      <c r="AF643" s="245"/>
      <c r="AG643" s="245"/>
      <c r="AH643" s="245"/>
      <c r="AI643" s="245"/>
      <c r="AJ643" s="245"/>
      <c r="AK643" s="245"/>
      <c r="AL643" s="245"/>
      <c r="AM643" s="248"/>
    </row>
    <row r="644" spans="1:39" ht="39.75" customHeight="1">
      <c r="A644" s="116">
        <f t="shared" si="3"/>
        <v>632</v>
      </c>
      <c r="B644" s="358" t="s">
        <v>223</v>
      </c>
      <c r="C644" s="248"/>
      <c r="D644" s="352"/>
      <c r="E644" s="245"/>
      <c r="F644" s="245"/>
      <c r="G644" s="245"/>
      <c r="H644" s="245"/>
      <c r="I644" s="245"/>
      <c r="J644" s="248"/>
      <c r="K644" s="353"/>
      <c r="L644" s="245"/>
      <c r="M644" s="245"/>
      <c r="N644" s="245"/>
      <c r="O644" s="248"/>
      <c r="P644" s="354"/>
      <c r="Q644" s="245"/>
      <c r="R644" s="245"/>
      <c r="S644" s="245"/>
      <c r="T644" s="245"/>
      <c r="U644" s="245"/>
      <c r="V644" s="245"/>
      <c r="W644" s="245"/>
      <c r="X644" s="248"/>
      <c r="Y644" s="355"/>
      <c r="Z644" s="245"/>
      <c r="AA644" s="246"/>
      <c r="AB644" s="356"/>
      <c r="AC644" s="245"/>
      <c r="AD644" s="248"/>
      <c r="AE644" s="357"/>
      <c r="AF644" s="245"/>
      <c r="AG644" s="245"/>
      <c r="AH644" s="245"/>
      <c r="AI644" s="245"/>
      <c r="AJ644" s="245"/>
      <c r="AK644" s="245"/>
      <c r="AL644" s="245"/>
      <c r="AM644" s="248"/>
    </row>
    <row r="645" spans="1:39" ht="39.75" customHeight="1">
      <c r="A645" s="116">
        <f t="shared" si="3"/>
        <v>633</v>
      </c>
      <c r="B645" s="358" t="s">
        <v>223</v>
      </c>
      <c r="C645" s="248"/>
      <c r="D645" s="352"/>
      <c r="E645" s="245"/>
      <c r="F645" s="245"/>
      <c r="G645" s="245"/>
      <c r="H645" s="245"/>
      <c r="I645" s="245"/>
      <c r="J645" s="248"/>
      <c r="K645" s="353"/>
      <c r="L645" s="245"/>
      <c r="M645" s="245"/>
      <c r="N645" s="245"/>
      <c r="O645" s="248"/>
      <c r="P645" s="354"/>
      <c r="Q645" s="245"/>
      <c r="R645" s="245"/>
      <c r="S645" s="245"/>
      <c r="T645" s="245"/>
      <c r="U645" s="245"/>
      <c r="V645" s="245"/>
      <c r="W645" s="245"/>
      <c r="X645" s="248"/>
      <c r="Y645" s="355"/>
      <c r="Z645" s="245"/>
      <c r="AA645" s="246"/>
      <c r="AB645" s="356"/>
      <c r="AC645" s="245"/>
      <c r="AD645" s="248"/>
      <c r="AE645" s="357"/>
      <c r="AF645" s="245"/>
      <c r="AG645" s="245"/>
      <c r="AH645" s="245"/>
      <c r="AI645" s="245"/>
      <c r="AJ645" s="245"/>
      <c r="AK645" s="245"/>
      <c r="AL645" s="245"/>
      <c r="AM645" s="248"/>
    </row>
    <row r="646" spans="1:39" ht="39.75" customHeight="1">
      <c r="A646" s="116">
        <f t="shared" si="3"/>
        <v>634</v>
      </c>
      <c r="B646" s="358" t="s">
        <v>223</v>
      </c>
      <c r="C646" s="248"/>
      <c r="D646" s="352"/>
      <c r="E646" s="245"/>
      <c r="F646" s="245"/>
      <c r="G646" s="245"/>
      <c r="H646" s="245"/>
      <c r="I646" s="245"/>
      <c r="J646" s="248"/>
      <c r="K646" s="353"/>
      <c r="L646" s="245"/>
      <c r="M646" s="245"/>
      <c r="N646" s="245"/>
      <c r="O646" s="248"/>
      <c r="P646" s="354"/>
      <c r="Q646" s="245"/>
      <c r="R646" s="245"/>
      <c r="S646" s="245"/>
      <c r="T646" s="245"/>
      <c r="U646" s="245"/>
      <c r="V646" s="245"/>
      <c r="W646" s="245"/>
      <c r="X646" s="248"/>
      <c r="Y646" s="355"/>
      <c r="Z646" s="245"/>
      <c r="AA646" s="246"/>
      <c r="AB646" s="356"/>
      <c r="AC646" s="245"/>
      <c r="AD646" s="248"/>
      <c r="AE646" s="357"/>
      <c r="AF646" s="245"/>
      <c r="AG646" s="245"/>
      <c r="AH646" s="245"/>
      <c r="AI646" s="245"/>
      <c r="AJ646" s="245"/>
      <c r="AK646" s="245"/>
      <c r="AL646" s="245"/>
      <c r="AM646" s="248"/>
    </row>
    <row r="647" spans="1:39" ht="39.75" customHeight="1">
      <c r="A647" s="116">
        <f t="shared" si="3"/>
        <v>635</v>
      </c>
      <c r="B647" s="358" t="s">
        <v>223</v>
      </c>
      <c r="C647" s="248"/>
      <c r="D647" s="352"/>
      <c r="E647" s="245"/>
      <c r="F647" s="245"/>
      <c r="G647" s="245"/>
      <c r="H647" s="245"/>
      <c r="I647" s="245"/>
      <c r="J647" s="248"/>
      <c r="K647" s="353"/>
      <c r="L647" s="245"/>
      <c r="M647" s="245"/>
      <c r="N647" s="245"/>
      <c r="O647" s="248"/>
      <c r="P647" s="354"/>
      <c r="Q647" s="245"/>
      <c r="R647" s="245"/>
      <c r="S647" s="245"/>
      <c r="T647" s="245"/>
      <c r="U647" s="245"/>
      <c r="V647" s="245"/>
      <c r="W647" s="245"/>
      <c r="X647" s="248"/>
      <c r="Y647" s="355"/>
      <c r="Z647" s="245"/>
      <c r="AA647" s="246"/>
      <c r="AB647" s="356"/>
      <c r="AC647" s="245"/>
      <c r="AD647" s="248"/>
      <c r="AE647" s="357"/>
      <c r="AF647" s="245"/>
      <c r="AG647" s="245"/>
      <c r="AH647" s="245"/>
      <c r="AI647" s="245"/>
      <c r="AJ647" s="245"/>
      <c r="AK647" s="245"/>
      <c r="AL647" s="245"/>
      <c r="AM647" s="248"/>
    </row>
    <row r="648" spans="1:39" ht="39.75" customHeight="1">
      <c r="A648" s="116">
        <f t="shared" si="3"/>
        <v>636</v>
      </c>
      <c r="B648" s="358" t="s">
        <v>223</v>
      </c>
      <c r="C648" s="248"/>
      <c r="D648" s="352"/>
      <c r="E648" s="245"/>
      <c r="F648" s="245"/>
      <c r="G648" s="245"/>
      <c r="H648" s="245"/>
      <c r="I648" s="245"/>
      <c r="J648" s="248"/>
      <c r="K648" s="353"/>
      <c r="L648" s="245"/>
      <c r="M648" s="245"/>
      <c r="N648" s="245"/>
      <c r="O648" s="248"/>
      <c r="P648" s="354"/>
      <c r="Q648" s="245"/>
      <c r="R648" s="245"/>
      <c r="S648" s="245"/>
      <c r="T648" s="245"/>
      <c r="U648" s="245"/>
      <c r="V648" s="245"/>
      <c r="W648" s="245"/>
      <c r="X648" s="248"/>
      <c r="Y648" s="355"/>
      <c r="Z648" s="245"/>
      <c r="AA648" s="246"/>
      <c r="AB648" s="356"/>
      <c r="AC648" s="245"/>
      <c r="AD648" s="248"/>
      <c r="AE648" s="357"/>
      <c r="AF648" s="245"/>
      <c r="AG648" s="245"/>
      <c r="AH648" s="245"/>
      <c r="AI648" s="245"/>
      <c r="AJ648" s="245"/>
      <c r="AK648" s="245"/>
      <c r="AL648" s="245"/>
      <c r="AM648" s="248"/>
    </row>
    <row r="649" spans="1:39" ht="39.75" customHeight="1">
      <c r="A649" s="116">
        <f t="shared" si="3"/>
        <v>637</v>
      </c>
      <c r="B649" s="358" t="s">
        <v>223</v>
      </c>
      <c r="C649" s="248"/>
      <c r="D649" s="352"/>
      <c r="E649" s="245"/>
      <c r="F649" s="245"/>
      <c r="G649" s="245"/>
      <c r="H649" s="245"/>
      <c r="I649" s="245"/>
      <c r="J649" s="248"/>
      <c r="K649" s="353"/>
      <c r="L649" s="245"/>
      <c r="M649" s="245"/>
      <c r="N649" s="245"/>
      <c r="O649" s="248"/>
      <c r="P649" s="354"/>
      <c r="Q649" s="245"/>
      <c r="R649" s="245"/>
      <c r="S649" s="245"/>
      <c r="T649" s="245"/>
      <c r="U649" s="245"/>
      <c r="V649" s="245"/>
      <c r="W649" s="245"/>
      <c r="X649" s="248"/>
      <c r="Y649" s="355"/>
      <c r="Z649" s="245"/>
      <c r="AA649" s="246"/>
      <c r="AB649" s="356"/>
      <c r="AC649" s="245"/>
      <c r="AD649" s="248"/>
      <c r="AE649" s="357"/>
      <c r="AF649" s="245"/>
      <c r="AG649" s="245"/>
      <c r="AH649" s="245"/>
      <c r="AI649" s="245"/>
      <c r="AJ649" s="245"/>
      <c r="AK649" s="245"/>
      <c r="AL649" s="245"/>
      <c r="AM649" s="248"/>
    </row>
    <row r="650" spans="1:39" ht="39.75" customHeight="1">
      <c r="A650" s="116">
        <f t="shared" si="3"/>
        <v>638</v>
      </c>
      <c r="B650" s="358" t="s">
        <v>223</v>
      </c>
      <c r="C650" s="248"/>
      <c r="D650" s="352"/>
      <c r="E650" s="245"/>
      <c r="F650" s="245"/>
      <c r="G650" s="245"/>
      <c r="H650" s="245"/>
      <c r="I650" s="245"/>
      <c r="J650" s="248"/>
      <c r="K650" s="353"/>
      <c r="L650" s="245"/>
      <c r="M650" s="245"/>
      <c r="N650" s="245"/>
      <c r="O650" s="248"/>
      <c r="P650" s="354"/>
      <c r="Q650" s="245"/>
      <c r="R650" s="245"/>
      <c r="S650" s="245"/>
      <c r="T650" s="245"/>
      <c r="U650" s="245"/>
      <c r="V650" s="245"/>
      <c r="W650" s="245"/>
      <c r="X650" s="248"/>
      <c r="Y650" s="355"/>
      <c r="Z650" s="245"/>
      <c r="AA650" s="246"/>
      <c r="AB650" s="356"/>
      <c r="AC650" s="245"/>
      <c r="AD650" s="248"/>
      <c r="AE650" s="357"/>
      <c r="AF650" s="245"/>
      <c r="AG650" s="245"/>
      <c r="AH650" s="245"/>
      <c r="AI650" s="245"/>
      <c r="AJ650" s="245"/>
      <c r="AK650" s="245"/>
      <c r="AL650" s="245"/>
      <c r="AM650" s="248"/>
    </row>
    <row r="651" spans="1:39" ht="39.75" customHeight="1">
      <c r="A651" s="116">
        <f t="shared" si="3"/>
        <v>639</v>
      </c>
      <c r="B651" s="358" t="s">
        <v>223</v>
      </c>
      <c r="C651" s="248"/>
      <c r="D651" s="352"/>
      <c r="E651" s="245"/>
      <c r="F651" s="245"/>
      <c r="G651" s="245"/>
      <c r="H651" s="245"/>
      <c r="I651" s="245"/>
      <c r="J651" s="248"/>
      <c r="K651" s="353"/>
      <c r="L651" s="245"/>
      <c r="M651" s="245"/>
      <c r="N651" s="245"/>
      <c r="O651" s="248"/>
      <c r="P651" s="354"/>
      <c r="Q651" s="245"/>
      <c r="R651" s="245"/>
      <c r="S651" s="245"/>
      <c r="T651" s="245"/>
      <c r="U651" s="245"/>
      <c r="V651" s="245"/>
      <c r="W651" s="245"/>
      <c r="X651" s="248"/>
      <c r="Y651" s="355"/>
      <c r="Z651" s="245"/>
      <c r="AA651" s="246"/>
      <c r="AB651" s="356"/>
      <c r="AC651" s="245"/>
      <c r="AD651" s="248"/>
      <c r="AE651" s="357"/>
      <c r="AF651" s="245"/>
      <c r="AG651" s="245"/>
      <c r="AH651" s="245"/>
      <c r="AI651" s="245"/>
      <c r="AJ651" s="245"/>
      <c r="AK651" s="245"/>
      <c r="AL651" s="245"/>
      <c r="AM651" s="248"/>
    </row>
    <row r="652" spans="1:39" ht="39.75" customHeight="1">
      <c r="A652" s="116">
        <f t="shared" si="3"/>
        <v>640</v>
      </c>
      <c r="B652" s="358" t="s">
        <v>223</v>
      </c>
      <c r="C652" s="248"/>
      <c r="D652" s="352"/>
      <c r="E652" s="245"/>
      <c r="F652" s="245"/>
      <c r="G652" s="245"/>
      <c r="H652" s="245"/>
      <c r="I652" s="245"/>
      <c r="J652" s="248"/>
      <c r="K652" s="353"/>
      <c r="L652" s="245"/>
      <c r="M652" s="245"/>
      <c r="N652" s="245"/>
      <c r="O652" s="248"/>
      <c r="P652" s="354"/>
      <c r="Q652" s="245"/>
      <c r="R652" s="245"/>
      <c r="S652" s="245"/>
      <c r="T652" s="245"/>
      <c r="U652" s="245"/>
      <c r="V652" s="245"/>
      <c r="W652" s="245"/>
      <c r="X652" s="248"/>
      <c r="Y652" s="355"/>
      <c r="Z652" s="245"/>
      <c r="AA652" s="246"/>
      <c r="AB652" s="356"/>
      <c r="AC652" s="245"/>
      <c r="AD652" s="248"/>
      <c r="AE652" s="357"/>
      <c r="AF652" s="245"/>
      <c r="AG652" s="245"/>
      <c r="AH652" s="245"/>
      <c r="AI652" s="245"/>
      <c r="AJ652" s="245"/>
      <c r="AK652" s="245"/>
      <c r="AL652" s="245"/>
      <c r="AM652" s="248"/>
    </row>
    <row r="653" spans="1:39" ht="39.75" customHeight="1">
      <c r="A653" s="116">
        <f t="shared" si="3"/>
        <v>641</v>
      </c>
      <c r="B653" s="358" t="s">
        <v>223</v>
      </c>
      <c r="C653" s="248"/>
      <c r="D653" s="352"/>
      <c r="E653" s="245"/>
      <c r="F653" s="245"/>
      <c r="G653" s="245"/>
      <c r="H653" s="245"/>
      <c r="I653" s="245"/>
      <c r="J653" s="248"/>
      <c r="K653" s="353"/>
      <c r="L653" s="245"/>
      <c r="M653" s="245"/>
      <c r="N653" s="245"/>
      <c r="O653" s="248"/>
      <c r="P653" s="354"/>
      <c r="Q653" s="245"/>
      <c r="R653" s="245"/>
      <c r="S653" s="245"/>
      <c r="T653" s="245"/>
      <c r="U653" s="245"/>
      <c r="V653" s="245"/>
      <c r="W653" s="245"/>
      <c r="X653" s="248"/>
      <c r="Y653" s="355"/>
      <c r="Z653" s="245"/>
      <c r="AA653" s="246"/>
      <c r="AB653" s="356"/>
      <c r="AC653" s="245"/>
      <c r="AD653" s="248"/>
      <c r="AE653" s="357"/>
      <c r="AF653" s="245"/>
      <c r="AG653" s="245"/>
      <c r="AH653" s="245"/>
      <c r="AI653" s="245"/>
      <c r="AJ653" s="245"/>
      <c r="AK653" s="245"/>
      <c r="AL653" s="245"/>
      <c r="AM653" s="248"/>
    </row>
    <row r="654" spans="1:39" ht="39.75" customHeight="1">
      <c r="A654" s="116">
        <f t="shared" si="3"/>
        <v>642</v>
      </c>
      <c r="B654" s="358" t="s">
        <v>223</v>
      </c>
      <c r="C654" s="248"/>
      <c r="D654" s="352"/>
      <c r="E654" s="245"/>
      <c r="F654" s="245"/>
      <c r="G654" s="245"/>
      <c r="H654" s="245"/>
      <c r="I654" s="245"/>
      <c r="J654" s="248"/>
      <c r="K654" s="353"/>
      <c r="L654" s="245"/>
      <c r="M654" s="245"/>
      <c r="N654" s="245"/>
      <c r="O654" s="248"/>
      <c r="P654" s="354"/>
      <c r="Q654" s="245"/>
      <c r="R654" s="245"/>
      <c r="S654" s="245"/>
      <c r="T654" s="245"/>
      <c r="U654" s="245"/>
      <c r="V654" s="245"/>
      <c r="W654" s="245"/>
      <c r="X654" s="248"/>
      <c r="Y654" s="355"/>
      <c r="Z654" s="245"/>
      <c r="AA654" s="246"/>
      <c r="AB654" s="356"/>
      <c r="AC654" s="245"/>
      <c r="AD654" s="248"/>
      <c r="AE654" s="357"/>
      <c r="AF654" s="245"/>
      <c r="AG654" s="245"/>
      <c r="AH654" s="245"/>
      <c r="AI654" s="245"/>
      <c r="AJ654" s="245"/>
      <c r="AK654" s="245"/>
      <c r="AL654" s="245"/>
      <c r="AM654" s="248"/>
    </row>
    <row r="655" spans="1:39" ht="39.75" customHeight="1">
      <c r="A655" s="116">
        <f t="shared" si="3"/>
        <v>643</v>
      </c>
      <c r="B655" s="358" t="s">
        <v>223</v>
      </c>
      <c r="C655" s="248"/>
      <c r="D655" s="352"/>
      <c r="E655" s="245"/>
      <c r="F655" s="245"/>
      <c r="G655" s="245"/>
      <c r="H655" s="245"/>
      <c r="I655" s="245"/>
      <c r="J655" s="248"/>
      <c r="K655" s="353"/>
      <c r="L655" s="245"/>
      <c r="M655" s="245"/>
      <c r="N655" s="245"/>
      <c r="O655" s="248"/>
      <c r="P655" s="354"/>
      <c r="Q655" s="245"/>
      <c r="R655" s="245"/>
      <c r="S655" s="245"/>
      <c r="T655" s="245"/>
      <c r="U655" s="245"/>
      <c r="V655" s="245"/>
      <c r="W655" s="245"/>
      <c r="X655" s="248"/>
      <c r="Y655" s="355"/>
      <c r="Z655" s="245"/>
      <c r="AA655" s="246"/>
      <c r="AB655" s="356"/>
      <c r="AC655" s="245"/>
      <c r="AD655" s="248"/>
      <c r="AE655" s="357"/>
      <c r="AF655" s="245"/>
      <c r="AG655" s="245"/>
      <c r="AH655" s="245"/>
      <c r="AI655" s="245"/>
      <c r="AJ655" s="245"/>
      <c r="AK655" s="245"/>
      <c r="AL655" s="245"/>
      <c r="AM655" s="248"/>
    </row>
    <row r="656" spans="1:39" ht="39.75" customHeight="1">
      <c r="A656" s="116">
        <f t="shared" si="3"/>
        <v>644</v>
      </c>
      <c r="B656" s="358" t="s">
        <v>223</v>
      </c>
      <c r="C656" s="248"/>
      <c r="D656" s="352"/>
      <c r="E656" s="245"/>
      <c r="F656" s="245"/>
      <c r="G656" s="245"/>
      <c r="H656" s="245"/>
      <c r="I656" s="245"/>
      <c r="J656" s="248"/>
      <c r="K656" s="353"/>
      <c r="L656" s="245"/>
      <c r="M656" s="245"/>
      <c r="N656" s="245"/>
      <c r="O656" s="248"/>
      <c r="P656" s="354"/>
      <c r="Q656" s="245"/>
      <c r="R656" s="245"/>
      <c r="S656" s="245"/>
      <c r="T656" s="245"/>
      <c r="U656" s="245"/>
      <c r="V656" s="245"/>
      <c r="W656" s="245"/>
      <c r="X656" s="248"/>
      <c r="Y656" s="355"/>
      <c r="Z656" s="245"/>
      <c r="AA656" s="246"/>
      <c r="AB656" s="356"/>
      <c r="AC656" s="245"/>
      <c r="AD656" s="248"/>
      <c r="AE656" s="357"/>
      <c r="AF656" s="245"/>
      <c r="AG656" s="245"/>
      <c r="AH656" s="245"/>
      <c r="AI656" s="245"/>
      <c r="AJ656" s="245"/>
      <c r="AK656" s="245"/>
      <c r="AL656" s="245"/>
      <c r="AM656" s="248"/>
    </row>
    <row r="657" spans="1:39" ht="39.75" customHeight="1">
      <c r="A657" s="116">
        <f t="shared" si="3"/>
        <v>645</v>
      </c>
      <c r="B657" s="358" t="s">
        <v>223</v>
      </c>
      <c r="C657" s="248"/>
      <c r="D657" s="352"/>
      <c r="E657" s="245"/>
      <c r="F657" s="245"/>
      <c r="G657" s="245"/>
      <c r="H657" s="245"/>
      <c r="I657" s="245"/>
      <c r="J657" s="248"/>
      <c r="K657" s="353"/>
      <c r="L657" s="245"/>
      <c r="M657" s="245"/>
      <c r="N657" s="245"/>
      <c r="O657" s="248"/>
      <c r="P657" s="354"/>
      <c r="Q657" s="245"/>
      <c r="R657" s="245"/>
      <c r="S657" s="245"/>
      <c r="T657" s="245"/>
      <c r="U657" s="245"/>
      <c r="V657" s="245"/>
      <c r="W657" s="245"/>
      <c r="X657" s="248"/>
      <c r="Y657" s="355"/>
      <c r="Z657" s="245"/>
      <c r="AA657" s="246"/>
      <c r="AB657" s="356"/>
      <c r="AC657" s="245"/>
      <c r="AD657" s="248"/>
      <c r="AE657" s="357"/>
      <c r="AF657" s="245"/>
      <c r="AG657" s="245"/>
      <c r="AH657" s="245"/>
      <c r="AI657" s="245"/>
      <c r="AJ657" s="245"/>
      <c r="AK657" s="245"/>
      <c r="AL657" s="245"/>
      <c r="AM657" s="248"/>
    </row>
    <row r="658" spans="1:39" ht="39.75" customHeight="1">
      <c r="A658" s="116">
        <f t="shared" si="3"/>
        <v>646</v>
      </c>
      <c r="B658" s="358" t="s">
        <v>223</v>
      </c>
      <c r="C658" s="248"/>
      <c r="D658" s="352"/>
      <c r="E658" s="245"/>
      <c r="F658" s="245"/>
      <c r="G658" s="245"/>
      <c r="H658" s="245"/>
      <c r="I658" s="245"/>
      <c r="J658" s="248"/>
      <c r="K658" s="353"/>
      <c r="L658" s="245"/>
      <c r="M658" s="245"/>
      <c r="N658" s="245"/>
      <c r="O658" s="248"/>
      <c r="P658" s="354"/>
      <c r="Q658" s="245"/>
      <c r="R658" s="245"/>
      <c r="S658" s="245"/>
      <c r="T658" s="245"/>
      <c r="U658" s="245"/>
      <c r="V658" s="245"/>
      <c r="W658" s="245"/>
      <c r="X658" s="248"/>
      <c r="Y658" s="355"/>
      <c r="Z658" s="245"/>
      <c r="AA658" s="246"/>
      <c r="AB658" s="356"/>
      <c r="AC658" s="245"/>
      <c r="AD658" s="248"/>
      <c r="AE658" s="357"/>
      <c r="AF658" s="245"/>
      <c r="AG658" s="245"/>
      <c r="AH658" s="245"/>
      <c r="AI658" s="245"/>
      <c r="AJ658" s="245"/>
      <c r="AK658" s="245"/>
      <c r="AL658" s="245"/>
      <c r="AM658" s="248"/>
    </row>
    <row r="659" spans="1:39" ht="39.75" customHeight="1">
      <c r="A659" s="116">
        <f t="shared" si="3"/>
        <v>647</v>
      </c>
      <c r="B659" s="358" t="s">
        <v>223</v>
      </c>
      <c r="C659" s="248"/>
      <c r="D659" s="352"/>
      <c r="E659" s="245"/>
      <c r="F659" s="245"/>
      <c r="G659" s="245"/>
      <c r="H659" s="245"/>
      <c r="I659" s="245"/>
      <c r="J659" s="248"/>
      <c r="K659" s="353"/>
      <c r="L659" s="245"/>
      <c r="M659" s="245"/>
      <c r="N659" s="245"/>
      <c r="O659" s="248"/>
      <c r="P659" s="354"/>
      <c r="Q659" s="245"/>
      <c r="R659" s="245"/>
      <c r="S659" s="245"/>
      <c r="T659" s="245"/>
      <c r="U659" s="245"/>
      <c r="V659" s="245"/>
      <c r="W659" s="245"/>
      <c r="X659" s="248"/>
      <c r="Y659" s="355"/>
      <c r="Z659" s="245"/>
      <c r="AA659" s="246"/>
      <c r="AB659" s="356"/>
      <c r="AC659" s="245"/>
      <c r="AD659" s="248"/>
      <c r="AE659" s="357"/>
      <c r="AF659" s="245"/>
      <c r="AG659" s="245"/>
      <c r="AH659" s="245"/>
      <c r="AI659" s="245"/>
      <c r="AJ659" s="245"/>
      <c r="AK659" s="245"/>
      <c r="AL659" s="245"/>
      <c r="AM659" s="248"/>
    </row>
    <row r="660" spans="1:39" ht="39.75" customHeight="1">
      <c r="A660" s="116">
        <f t="shared" si="3"/>
        <v>648</v>
      </c>
      <c r="B660" s="358" t="s">
        <v>223</v>
      </c>
      <c r="C660" s="248"/>
      <c r="D660" s="352"/>
      <c r="E660" s="245"/>
      <c r="F660" s="245"/>
      <c r="G660" s="245"/>
      <c r="H660" s="245"/>
      <c r="I660" s="245"/>
      <c r="J660" s="248"/>
      <c r="K660" s="353"/>
      <c r="L660" s="245"/>
      <c r="M660" s="245"/>
      <c r="N660" s="245"/>
      <c r="O660" s="248"/>
      <c r="P660" s="354"/>
      <c r="Q660" s="245"/>
      <c r="R660" s="245"/>
      <c r="S660" s="245"/>
      <c r="T660" s="245"/>
      <c r="U660" s="245"/>
      <c r="V660" s="245"/>
      <c r="W660" s="245"/>
      <c r="X660" s="248"/>
      <c r="Y660" s="355"/>
      <c r="Z660" s="245"/>
      <c r="AA660" s="246"/>
      <c r="AB660" s="356"/>
      <c r="AC660" s="245"/>
      <c r="AD660" s="248"/>
      <c r="AE660" s="357"/>
      <c r="AF660" s="245"/>
      <c r="AG660" s="245"/>
      <c r="AH660" s="245"/>
      <c r="AI660" s="245"/>
      <c r="AJ660" s="245"/>
      <c r="AK660" s="245"/>
      <c r="AL660" s="245"/>
      <c r="AM660" s="248"/>
    </row>
    <row r="661" spans="1:39" ht="39.75" customHeight="1">
      <c r="A661" s="116">
        <f t="shared" si="3"/>
        <v>649</v>
      </c>
      <c r="B661" s="358" t="s">
        <v>223</v>
      </c>
      <c r="C661" s="248"/>
      <c r="D661" s="352"/>
      <c r="E661" s="245"/>
      <c r="F661" s="245"/>
      <c r="G661" s="245"/>
      <c r="H661" s="245"/>
      <c r="I661" s="245"/>
      <c r="J661" s="248"/>
      <c r="K661" s="353"/>
      <c r="L661" s="245"/>
      <c r="M661" s="245"/>
      <c r="N661" s="245"/>
      <c r="O661" s="248"/>
      <c r="P661" s="354"/>
      <c r="Q661" s="245"/>
      <c r="R661" s="245"/>
      <c r="S661" s="245"/>
      <c r="T661" s="245"/>
      <c r="U661" s="245"/>
      <c r="V661" s="245"/>
      <c r="W661" s="245"/>
      <c r="X661" s="248"/>
      <c r="Y661" s="355"/>
      <c r="Z661" s="245"/>
      <c r="AA661" s="246"/>
      <c r="AB661" s="356"/>
      <c r="AC661" s="245"/>
      <c r="AD661" s="248"/>
      <c r="AE661" s="357"/>
      <c r="AF661" s="245"/>
      <c r="AG661" s="245"/>
      <c r="AH661" s="245"/>
      <c r="AI661" s="245"/>
      <c r="AJ661" s="245"/>
      <c r="AK661" s="245"/>
      <c r="AL661" s="245"/>
      <c r="AM661" s="248"/>
    </row>
    <row r="662" spans="1:39" ht="39.75" customHeight="1">
      <c r="A662" s="116">
        <f t="shared" si="3"/>
        <v>650</v>
      </c>
      <c r="B662" s="358" t="s">
        <v>223</v>
      </c>
      <c r="C662" s="248"/>
      <c r="D662" s="352"/>
      <c r="E662" s="245"/>
      <c r="F662" s="245"/>
      <c r="G662" s="245"/>
      <c r="H662" s="245"/>
      <c r="I662" s="245"/>
      <c r="J662" s="248"/>
      <c r="K662" s="353"/>
      <c r="L662" s="245"/>
      <c r="M662" s="245"/>
      <c r="N662" s="245"/>
      <c r="O662" s="248"/>
      <c r="P662" s="354"/>
      <c r="Q662" s="245"/>
      <c r="R662" s="245"/>
      <c r="S662" s="245"/>
      <c r="T662" s="245"/>
      <c r="U662" s="245"/>
      <c r="V662" s="245"/>
      <c r="W662" s="245"/>
      <c r="X662" s="248"/>
      <c r="Y662" s="355"/>
      <c r="Z662" s="245"/>
      <c r="AA662" s="246"/>
      <c r="AB662" s="356"/>
      <c r="AC662" s="245"/>
      <c r="AD662" s="248"/>
      <c r="AE662" s="357"/>
      <c r="AF662" s="245"/>
      <c r="AG662" s="245"/>
      <c r="AH662" s="245"/>
      <c r="AI662" s="245"/>
      <c r="AJ662" s="245"/>
      <c r="AK662" s="245"/>
      <c r="AL662" s="245"/>
      <c r="AM662" s="248"/>
    </row>
    <row r="663" spans="1:39" ht="39.75" customHeight="1">
      <c r="A663" s="116">
        <f t="shared" si="3"/>
        <v>651</v>
      </c>
      <c r="B663" s="358" t="s">
        <v>223</v>
      </c>
      <c r="C663" s="248"/>
      <c r="D663" s="352"/>
      <c r="E663" s="245"/>
      <c r="F663" s="245"/>
      <c r="G663" s="245"/>
      <c r="H663" s="245"/>
      <c r="I663" s="245"/>
      <c r="J663" s="248"/>
      <c r="K663" s="353"/>
      <c r="L663" s="245"/>
      <c r="M663" s="245"/>
      <c r="N663" s="245"/>
      <c r="O663" s="248"/>
      <c r="P663" s="354"/>
      <c r="Q663" s="245"/>
      <c r="R663" s="245"/>
      <c r="S663" s="245"/>
      <c r="T663" s="245"/>
      <c r="U663" s="245"/>
      <c r="V663" s="245"/>
      <c r="W663" s="245"/>
      <c r="X663" s="248"/>
      <c r="Y663" s="355"/>
      <c r="Z663" s="245"/>
      <c r="AA663" s="246"/>
      <c r="AB663" s="356"/>
      <c r="AC663" s="245"/>
      <c r="AD663" s="248"/>
      <c r="AE663" s="357"/>
      <c r="AF663" s="245"/>
      <c r="AG663" s="245"/>
      <c r="AH663" s="245"/>
      <c r="AI663" s="245"/>
      <c r="AJ663" s="245"/>
      <c r="AK663" s="245"/>
      <c r="AL663" s="245"/>
      <c r="AM663" s="248"/>
    </row>
    <row r="664" spans="1:39" ht="39.75" customHeight="1">
      <c r="A664" s="116">
        <f t="shared" si="3"/>
        <v>652</v>
      </c>
      <c r="B664" s="358" t="s">
        <v>223</v>
      </c>
      <c r="C664" s="248"/>
      <c r="D664" s="352"/>
      <c r="E664" s="245"/>
      <c r="F664" s="245"/>
      <c r="G664" s="245"/>
      <c r="H664" s="245"/>
      <c r="I664" s="245"/>
      <c r="J664" s="248"/>
      <c r="K664" s="353"/>
      <c r="L664" s="245"/>
      <c r="M664" s="245"/>
      <c r="N664" s="245"/>
      <c r="O664" s="248"/>
      <c r="P664" s="354"/>
      <c r="Q664" s="245"/>
      <c r="R664" s="245"/>
      <c r="S664" s="245"/>
      <c r="T664" s="245"/>
      <c r="U664" s="245"/>
      <c r="V664" s="245"/>
      <c r="W664" s="245"/>
      <c r="X664" s="248"/>
      <c r="Y664" s="355"/>
      <c r="Z664" s="245"/>
      <c r="AA664" s="246"/>
      <c r="AB664" s="356"/>
      <c r="AC664" s="245"/>
      <c r="AD664" s="248"/>
      <c r="AE664" s="357"/>
      <c r="AF664" s="245"/>
      <c r="AG664" s="245"/>
      <c r="AH664" s="245"/>
      <c r="AI664" s="245"/>
      <c r="AJ664" s="245"/>
      <c r="AK664" s="245"/>
      <c r="AL664" s="245"/>
      <c r="AM664" s="248"/>
    </row>
    <row r="665" spans="1:39" ht="39.75" customHeight="1">
      <c r="A665" s="116">
        <f t="shared" si="3"/>
        <v>653</v>
      </c>
      <c r="B665" s="358" t="s">
        <v>223</v>
      </c>
      <c r="C665" s="248"/>
      <c r="D665" s="352"/>
      <c r="E665" s="245"/>
      <c r="F665" s="245"/>
      <c r="G665" s="245"/>
      <c r="H665" s="245"/>
      <c r="I665" s="245"/>
      <c r="J665" s="248"/>
      <c r="K665" s="353"/>
      <c r="L665" s="245"/>
      <c r="M665" s="245"/>
      <c r="N665" s="245"/>
      <c r="O665" s="248"/>
      <c r="P665" s="354"/>
      <c r="Q665" s="245"/>
      <c r="R665" s="245"/>
      <c r="S665" s="245"/>
      <c r="T665" s="245"/>
      <c r="U665" s="245"/>
      <c r="V665" s="245"/>
      <c r="W665" s="245"/>
      <c r="X665" s="248"/>
      <c r="Y665" s="355"/>
      <c r="Z665" s="245"/>
      <c r="AA665" s="246"/>
      <c r="AB665" s="356"/>
      <c r="AC665" s="245"/>
      <c r="AD665" s="248"/>
      <c r="AE665" s="357"/>
      <c r="AF665" s="245"/>
      <c r="AG665" s="245"/>
      <c r="AH665" s="245"/>
      <c r="AI665" s="245"/>
      <c r="AJ665" s="245"/>
      <c r="AK665" s="245"/>
      <c r="AL665" s="245"/>
      <c r="AM665" s="248"/>
    </row>
    <row r="666" spans="1:39" ht="39.75" customHeight="1">
      <c r="A666" s="116">
        <f t="shared" si="3"/>
        <v>654</v>
      </c>
      <c r="B666" s="358" t="s">
        <v>223</v>
      </c>
      <c r="C666" s="248"/>
      <c r="D666" s="352"/>
      <c r="E666" s="245"/>
      <c r="F666" s="245"/>
      <c r="G666" s="245"/>
      <c r="H666" s="245"/>
      <c r="I666" s="245"/>
      <c r="J666" s="248"/>
      <c r="K666" s="353"/>
      <c r="L666" s="245"/>
      <c r="M666" s="245"/>
      <c r="N666" s="245"/>
      <c r="O666" s="248"/>
      <c r="P666" s="354"/>
      <c r="Q666" s="245"/>
      <c r="R666" s="245"/>
      <c r="S666" s="245"/>
      <c r="T666" s="245"/>
      <c r="U666" s="245"/>
      <c r="V666" s="245"/>
      <c r="W666" s="245"/>
      <c r="X666" s="248"/>
      <c r="Y666" s="355"/>
      <c r="Z666" s="245"/>
      <c r="AA666" s="246"/>
      <c r="AB666" s="356"/>
      <c r="AC666" s="245"/>
      <c r="AD666" s="248"/>
      <c r="AE666" s="357"/>
      <c r="AF666" s="245"/>
      <c r="AG666" s="245"/>
      <c r="AH666" s="245"/>
      <c r="AI666" s="245"/>
      <c r="AJ666" s="245"/>
      <c r="AK666" s="245"/>
      <c r="AL666" s="245"/>
      <c r="AM666" s="248"/>
    </row>
    <row r="667" spans="1:39" ht="39.75" customHeight="1">
      <c r="A667" s="116">
        <f t="shared" si="3"/>
        <v>655</v>
      </c>
      <c r="B667" s="358" t="s">
        <v>223</v>
      </c>
      <c r="C667" s="248"/>
      <c r="D667" s="352"/>
      <c r="E667" s="245"/>
      <c r="F667" s="245"/>
      <c r="G667" s="245"/>
      <c r="H667" s="245"/>
      <c r="I667" s="245"/>
      <c r="J667" s="248"/>
      <c r="K667" s="353"/>
      <c r="L667" s="245"/>
      <c r="M667" s="245"/>
      <c r="N667" s="245"/>
      <c r="O667" s="248"/>
      <c r="P667" s="354"/>
      <c r="Q667" s="245"/>
      <c r="R667" s="245"/>
      <c r="S667" s="245"/>
      <c r="T667" s="245"/>
      <c r="U667" s="245"/>
      <c r="V667" s="245"/>
      <c r="W667" s="245"/>
      <c r="X667" s="248"/>
      <c r="Y667" s="355"/>
      <c r="Z667" s="245"/>
      <c r="AA667" s="246"/>
      <c r="AB667" s="356"/>
      <c r="AC667" s="245"/>
      <c r="AD667" s="248"/>
      <c r="AE667" s="357"/>
      <c r="AF667" s="245"/>
      <c r="AG667" s="245"/>
      <c r="AH667" s="245"/>
      <c r="AI667" s="245"/>
      <c r="AJ667" s="245"/>
      <c r="AK667" s="245"/>
      <c r="AL667" s="245"/>
      <c r="AM667" s="248"/>
    </row>
    <row r="668" spans="1:39" ht="39.75" customHeight="1">
      <c r="A668" s="116">
        <f t="shared" si="3"/>
        <v>656</v>
      </c>
      <c r="B668" s="358" t="s">
        <v>223</v>
      </c>
      <c r="C668" s="248"/>
      <c r="D668" s="352"/>
      <c r="E668" s="245"/>
      <c r="F668" s="245"/>
      <c r="G668" s="245"/>
      <c r="H668" s="245"/>
      <c r="I668" s="245"/>
      <c r="J668" s="248"/>
      <c r="K668" s="353"/>
      <c r="L668" s="245"/>
      <c r="M668" s="245"/>
      <c r="N668" s="245"/>
      <c r="O668" s="248"/>
      <c r="P668" s="354"/>
      <c r="Q668" s="245"/>
      <c r="R668" s="245"/>
      <c r="S668" s="245"/>
      <c r="T668" s="245"/>
      <c r="U668" s="245"/>
      <c r="V668" s="245"/>
      <c r="W668" s="245"/>
      <c r="X668" s="248"/>
      <c r="Y668" s="355"/>
      <c r="Z668" s="245"/>
      <c r="AA668" s="246"/>
      <c r="AB668" s="356"/>
      <c r="AC668" s="245"/>
      <c r="AD668" s="248"/>
      <c r="AE668" s="357"/>
      <c r="AF668" s="245"/>
      <c r="AG668" s="245"/>
      <c r="AH668" s="245"/>
      <c r="AI668" s="245"/>
      <c r="AJ668" s="245"/>
      <c r="AK668" s="245"/>
      <c r="AL668" s="245"/>
      <c r="AM668" s="248"/>
    </row>
    <row r="669" spans="1:39" ht="39.75" customHeight="1">
      <c r="A669" s="116">
        <f t="shared" si="3"/>
        <v>657</v>
      </c>
      <c r="B669" s="358" t="s">
        <v>223</v>
      </c>
      <c r="C669" s="248"/>
      <c r="D669" s="352"/>
      <c r="E669" s="245"/>
      <c r="F669" s="245"/>
      <c r="G669" s="245"/>
      <c r="H669" s="245"/>
      <c r="I669" s="245"/>
      <c r="J669" s="248"/>
      <c r="K669" s="353"/>
      <c r="L669" s="245"/>
      <c r="M669" s="245"/>
      <c r="N669" s="245"/>
      <c r="O669" s="248"/>
      <c r="P669" s="354"/>
      <c r="Q669" s="245"/>
      <c r="R669" s="245"/>
      <c r="S669" s="245"/>
      <c r="T669" s="245"/>
      <c r="U669" s="245"/>
      <c r="V669" s="245"/>
      <c r="W669" s="245"/>
      <c r="X669" s="248"/>
      <c r="Y669" s="355"/>
      <c r="Z669" s="245"/>
      <c r="AA669" s="246"/>
      <c r="AB669" s="356"/>
      <c r="AC669" s="245"/>
      <c r="AD669" s="248"/>
      <c r="AE669" s="357"/>
      <c r="AF669" s="245"/>
      <c r="AG669" s="245"/>
      <c r="AH669" s="245"/>
      <c r="AI669" s="245"/>
      <c r="AJ669" s="245"/>
      <c r="AK669" s="245"/>
      <c r="AL669" s="245"/>
      <c r="AM669" s="248"/>
    </row>
    <row r="670" spans="1:39" ht="39.75" customHeight="1">
      <c r="A670" s="116">
        <f t="shared" si="3"/>
        <v>658</v>
      </c>
      <c r="B670" s="358" t="s">
        <v>223</v>
      </c>
      <c r="C670" s="248"/>
      <c r="D670" s="352"/>
      <c r="E670" s="245"/>
      <c r="F670" s="245"/>
      <c r="G670" s="245"/>
      <c r="H670" s="245"/>
      <c r="I670" s="245"/>
      <c r="J670" s="248"/>
      <c r="K670" s="353"/>
      <c r="L670" s="245"/>
      <c r="M670" s="245"/>
      <c r="N670" s="245"/>
      <c r="O670" s="248"/>
      <c r="P670" s="354"/>
      <c r="Q670" s="245"/>
      <c r="R670" s="245"/>
      <c r="S670" s="245"/>
      <c r="T670" s="245"/>
      <c r="U670" s="245"/>
      <c r="V670" s="245"/>
      <c r="W670" s="245"/>
      <c r="X670" s="248"/>
      <c r="Y670" s="355"/>
      <c r="Z670" s="245"/>
      <c r="AA670" s="246"/>
      <c r="AB670" s="356"/>
      <c r="AC670" s="245"/>
      <c r="AD670" s="248"/>
      <c r="AE670" s="357"/>
      <c r="AF670" s="245"/>
      <c r="AG670" s="245"/>
      <c r="AH670" s="245"/>
      <c r="AI670" s="245"/>
      <c r="AJ670" s="245"/>
      <c r="AK670" s="245"/>
      <c r="AL670" s="245"/>
      <c r="AM670" s="248"/>
    </row>
    <row r="671" spans="1:39" ht="39.75" customHeight="1">
      <c r="A671" s="116">
        <f t="shared" si="3"/>
        <v>659</v>
      </c>
      <c r="B671" s="358" t="s">
        <v>223</v>
      </c>
      <c r="C671" s="248"/>
      <c r="D671" s="352"/>
      <c r="E671" s="245"/>
      <c r="F671" s="245"/>
      <c r="G671" s="245"/>
      <c r="H671" s="245"/>
      <c r="I671" s="245"/>
      <c r="J671" s="248"/>
      <c r="K671" s="353"/>
      <c r="L671" s="245"/>
      <c r="M671" s="245"/>
      <c r="N671" s="245"/>
      <c r="O671" s="248"/>
      <c r="P671" s="354"/>
      <c r="Q671" s="245"/>
      <c r="R671" s="245"/>
      <c r="S671" s="245"/>
      <c r="T671" s="245"/>
      <c r="U671" s="245"/>
      <c r="V671" s="245"/>
      <c r="W671" s="245"/>
      <c r="X671" s="248"/>
      <c r="Y671" s="355"/>
      <c r="Z671" s="245"/>
      <c r="AA671" s="246"/>
      <c r="AB671" s="356"/>
      <c r="AC671" s="245"/>
      <c r="AD671" s="248"/>
      <c r="AE671" s="357"/>
      <c r="AF671" s="245"/>
      <c r="AG671" s="245"/>
      <c r="AH671" s="245"/>
      <c r="AI671" s="245"/>
      <c r="AJ671" s="245"/>
      <c r="AK671" s="245"/>
      <c r="AL671" s="245"/>
      <c r="AM671" s="248"/>
    </row>
    <row r="672" spans="1:39" ht="39.75" customHeight="1">
      <c r="A672" s="116">
        <f t="shared" si="3"/>
        <v>660</v>
      </c>
      <c r="B672" s="358" t="s">
        <v>223</v>
      </c>
      <c r="C672" s="248"/>
      <c r="D672" s="352"/>
      <c r="E672" s="245"/>
      <c r="F672" s="245"/>
      <c r="G672" s="245"/>
      <c r="H672" s="245"/>
      <c r="I672" s="245"/>
      <c r="J672" s="248"/>
      <c r="K672" s="353"/>
      <c r="L672" s="245"/>
      <c r="M672" s="245"/>
      <c r="N672" s="245"/>
      <c r="O672" s="248"/>
      <c r="P672" s="354"/>
      <c r="Q672" s="245"/>
      <c r="R672" s="245"/>
      <c r="S672" s="245"/>
      <c r="T672" s="245"/>
      <c r="U672" s="245"/>
      <c r="V672" s="245"/>
      <c r="W672" s="245"/>
      <c r="X672" s="248"/>
      <c r="Y672" s="355"/>
      <c r="Z672" s="245"/>
      <c r="AA672" s="246"/>
      <c r="AB672" s="356"/>
      <c r="AC672" s="245"/>
      <c r="AD672" s="248"/>
      <c r="AE672" s="357"/>
      <c r="AF672" s="245"/>
      <c r="AG672" s="245"/>
      <c r="AH672" s="245"/>
      <c r="AI672" s="245"/>
      <c r="AJ672" s="245"/>
      <c r="AK672" s="245"/>
      <c r="AL672" s="245"/>
      <c r="AM672" s="248"/>
    </row>
    <row r="673" spans="1:39" ht="39.75" customHeight="1">
      <c r="A673" s="116">
        <f t="shared" si="3"/>
        <v>661</v>
      </c>
      <c r="B673" s="358" t="s">
        <v>223</v>
      </c>
      <c r="C673" s="248"/>
      <c r="D673" s="352"/>
      <c r="E673" s="245"/>
      <c r="F673" s="245"/>
      <c r="G673" s="245"/>
      <c r="H673" s="245"/>
      <c r="I673" s="245"/>
      <c r="J673" s="248"/>
      <c r="K673" s="353"/>
      <c r="L673" s="245"/>
      <c r="M673" s="245"/>
      <c r="N673" s="245"/>
      <c r="O673" s="248"/>
      <c r="P673" s="354"/>
      <c r="Q673" s="245"/>
      <c r="R673" s="245"/>
      <c r="S673" s="245"/>
      <c r="T673" s="245"/>
      <c r="U673" s="245"/>
      <c r="V673" s="245"/>
      <c r="W673" s="245"/>
      <c r="X673" s="248"/>
      <c r="Y673" s="355"/>
      <c r="Z673" s="245"/>
      <c r="AA673" s="246"/>
      <c r="AB673" s="356"/>
      <c r="AC673" s="245"/>
      <c r="AD673" s="248"/>
      <c r="AE673" s="357"/>
      <c r="AF673" s="245"/>
      <c r="AG673" s="245"/>
      <c r="AH673" s="245"/>
      <c r="AI673" s="245"/>
      <c r="AJ673" s="245"/>
      <c r="AK673" s="245"/>
      <c r="AL673" s="245"/>
      <c r="AM673" s="248"/>
    </row>
    <row r="674" spans="1:39" ht="39.75" customHeight="1">
      <c r="A674" s="116">
        <f t="shared" si="3"/>
        <v>662</v>
      </c>
      <c r="B674" s="358" t="s">
        <v>223</v>
      </c>
      <c r="C674" s="248"/>
      <c r="D674" s="352"/>
      <c r="E674" s="245"/>
      <c r="F674" s="245"/>
      <c r="G674" s="245"/>
      <c r="H674" s="245"/>
      <c r="I674" s="245"/>
      <c r="J674" s="248"/>
      <c r="K674" s="353"/>
      <c r="L674" s="245"/>
      <c r="M674" s="245"/>
      <c r="N674" s="245"/>
      <c r="O674" s="248"/>
      <c r="P674" s="354"/>
      <c r="Q674" s="245"/>
      <c r="R674" s="245"/>
      <c r="S674" s="245"/>
      <c r="T674" s="245"/>
      <c r="U674" s="245"/>
      <c r="V674" s="245"/>
      <c r="W674" s="245"/>
      <c r="X674" s="248"/>
      <c r="Y674" s="355"/>
      <c r="Z674" s="245"/>
      <c r="AA674" s="246"/>
      <c r="AB674" s="356"/>
      <c r="AC674" s="245"/>
      <c r="AD674" s="248"/>
      <c r="AE674" s="357"/>
      <c r="AF674" s="245"/>
      <c r="AG674" s="245"/>
      <c r="AH674" s="245"/>
      <c r="AI674" s="245"/>
      <c r="AJ674" s="245"/>
      <c r="AK674" s="245"/>
      <c r="AL674" s="245"/>
      <c r="AM674" s="248"/>
    </row>
    <row r="675" spans="1:39" ht="39.75" customHeight="1">
      <c r="A675" s="116">
        <f t="shared" si="3"/>
        <v>663</v>
      </c>
      <c r="B675" s="358" t="s">
        <v>223</v>
      </c>
      <c r="C675" s="248"/>
      <c r="D675" s="352"/>
      <c r="E675" s="245"/>
      <c r="F675" s="245"/>
      <c r="G675" s="245"/>
      <c r="H675" s="245"/>
      <c r="I675" s="245"/>
      <c r="J675" s="248"/>
      <c r="K675" s="353"/>
      <c r="L675" s="245"/>
      <c r="M675" s="245"/>
      <c r="N675" s="245"/>
      <c r="O675" s="248"/>
      <c r="P675" s="354"/>
      <c r="Q675" s="245"/>
      <c r="R675" s="245"/>
      <c r="S675" s="245"/>
      <c r="T675" s="245"/>
      <c r="U675" s="245"/>
      <c r="V675" s="245"/>
      <c r="W675" s="245"/>
      <c r="X675" s="248"/>
      <c r="Y675" s="355"/>
      <c r="Z675" s="245"/>
      <c r="AA675" s="246"/>
      <c r="AB675" s="356"/>
      <c r="AC675" s="245"/>
      <c r="AD675" s="248"/>
      <c r="AE675" s="357"/>
      <c r="AF675" s="245"/>
      <c r="AG675" s="245"/>
      <c r="AH675" s="245"/>
      <c r="AI675" s="245"/>
      <c r="AJ675" s="245"/>
      <c r="AK675" s="245"/>
      <c r="AL675" s="245"/>
      <c r="AM675" s="248"/>
    </row>
    <row r="676" spans="1:39" ht="39.75" customHeight="1">
      <c r="A676" s="116">
        <f t="shared" si="3"/>
        <v>664</v>
      </c>
      <c r="B676" s="358" t="s">
        <v>223</v>
      </c>
      <c r="C676" s="248"/>
      <c r="D676" s="352"/>
      <c r="E676" s="245"/>
      <c r="F676" s="245"/>
      <c r="G676" s="245"/>
      <c r="H676" s="245"/>
      <c r="I676" s="245"/>
      <c r="J676" s="248"/>
      <c r="K676" s="353"/>
      <c r="L676" s="245"/>
      <c r="M676" s="245"/>
      <c r="N676" s="245"/>
      <c r="O676" s="248"/>
      <c r="P676" s="354"/>
      <c r="Q676" s="245"/>
      <c r="R676" s="245"/>
      <c r="S676" s="245"/>
      <c r="T676" s="245"/>
      <c r="U676" s="245"/>
      <c r="V676" s="245"/>
      <c r="W676" s="245"/>
      <c r="X676" s="248"/>
      <c r="Y676" s="355"/>
      <c r="Z676" s="245"/>
      <c r="AA676" s="246"/>
      <c r="AB676" s="356"/>
      <c r="AC676" s="245"/>
      <c r="AD676" s="248"/>
      <c r="AE676" s="357"/>
      <c r="AF676" s="245"/>
      <c r="AG676" s="245"/>
      <c r="AH676" s="245"/>
      <c r="AI676" s="245"/>
      <c r="AJ676" s="245"/>
      <c r="AK676" s="245"/>
      <c r="AL676" s="245"/>
      <c r="AM676" s="248"/>
    </row>
    <row r="677" spans="1:39" ht="39.75" customHeight="1">
      <c r="A677" s="116">
        <f t="shared" si="3"/>
        <v>665</v>
      </c>
      <c r="B677" s="358" t="s">
        <v>223</v>
      </c>
      <c r="C677" s="248"/>
      <c r="D677" s="352"/>
      <c r="E677" s="245"/>
      <c r="F677" s="245"/>
      <c r="G677" s="245"/>
      <c r="H677" s="245"/>
      <c r="I677" s="245"/>
      <c r="J677" s="248"/>
      <c r="K677" s="353"/>
      <c r="L677" s="245"/>
      <c r="M677" s="245"/>
      <c r="N677" s="245"/>
      <c r="O677" s="248"/>
      <c r="P677" s="354"/>
      <c r="Q677" s="245"/>
      <c r="R677" s="245"/>
      <c r="S677" s="245"/>
      <c r="T677" s="245"/>
      <c r="U677" s="245"/>
      <c r="V677" s="245"/>
      <c r="W677" s="245"/>
      <c r="X677" s="248"/>
      <c r="Y677" s="355"/>
      <c r="Z677" s="245"/>
      <c r="AA677" s="246"/>
      <c r="AB677" s="356"/>
      <c r="AC677" s="245"/>
      <c r="AD677" s="248"/>
      <c r="AE677" s="357"/>
      <c r="AF677" s="245"/>
      <c r="AG677" s="245"/>
      <c r="AH677" s="245"/>
      <c r="AI677" s="245"/>
      <c r="AJ677" s="245"/>
      <c r="AK677" s="245"/>
      <c r="AL677" s="245"/>
      <c r="AM677" s="248"/>
    </row>
    <row r="678" spans="1:39" ht="39.75" customHeight="1">
      <c r="A678" s="116">
        <f t="shared" si="3"/>
        <v>666</v>
      </c>
      <c r="B678" s="358" t="s">
        <v>223</v>
      </c>
      <c r="C678" s="248"/>
      <c r="D678" s="352"/>
      <c r="E678" s="245"/>
      <c r="F678" s="245"/>
      <c r="G678" s="245"/>
      <c r="H678" s="245"/>
      <c r="I678" s="245"/>
      <c r="J678" s="248"/>
      <c r="K678" s="353"/>
      <c r="L678" s="245"/>
      <c r="M678" s="245"/>
      <c r="N678" s="245"/>
      <c r="O678" s="248"/>
      <c r="P678" s="354"/>
      <c r="Q678" s="245"/>
      <c r="R678" s="245"/>
      <c r="S678" s="245"/>
      <c r="T678" s="245"/>
      <c r="U678" s="245"/>
      <c r="V678" s="245"/>
      <c r="W678" s="245"/>
      <c r="X678" s="248"/>
      <c r="Y678" s="355"/>
      <c r="Z678" s="245"/>
      <c r="AA678" s="246"/>
      <c r="AB678" s="356"/>
      <c r="AC678" s="245"/>
      <c r="AD678" s="248"/>
      <c r="AE678" s="357"/>
      <c r="AF678" s="245"/>
      <c r="AG678" s="245"/>
      <c r="AH678" s="245"/>
      <c r="AI678" s="245"/>
      <c r="AJ678" s="245"/>
      <c r="AK678" s="245"/>
      <c r="AL678" s="245"/>
      <c r="AM678" s="248"/>
    </row>
    <row r="679" spans="1:39" ht="39.75" customHeight="1">
      <c r="A679" s="116">
        <f t="shared" si="3"/>
        <v>667</v>
      </c>
      <c r="B679" s="358" t="s">
        <v>223</v>
      </c>
      <c r="C679" s="248"/>
      <c r="D679" s="352"/>
      <c r="E679" s="245"/>
      <c r="F679" s="245"/>
      <c r="G679" s="245"/>
      <c r="H679" s="245"/>
      <c r="I679" s="245"/>
      <c r="J679" s="248"/>
      <c r="K679" s="353"/>
      <c r="L679" s="245"/>
      <c r="M679" s="245"/>
      <c r="N679" s="245"/>
      <c r="O679" s="248"/>
      <c r="P679" s="354"/>
      <c r="Q679" s="245"/>
      <c r="R679" s="245"/>
      <c r="S679" s="245"/>
      <c r="T679" s="245"/>
      <c r="U679" s="245"/>
      <c r="V679" s="245"/>
      <c r="W679" s="245"/>
      <c r="X679" s="248"/>
      <c r="Y679" s="355"/>
      <c r="Z679" s="245"/>
      <c r="AA679" s="246"/>
      <c r="AB679" s="356"/>
      <c r="AC679" s="245"/>
      <c r="AD679" s="248"/>
      <c r="AE679" s="357"/>
      <c r="AF679" s="245"/>
      <c r="AG679" s="245"/>
      <c r="AH679" s="245"/>
      <c r="AI679" s="245"/>
      <c r="AJ679" s="245"/>
      <c r="AK679" s="245"/>
      <c r="AL679" s="245"/>
      <c r="AM679" s="248"/>
    </row>
    <row r="680" spans="1:39" ht="39.75" customHeight="1">
      <c r="A680" s="116">
        <f t="shared" si="3"/>
        <v>668</v>
      </c>
      <c r="B680" s="358" t="s">
        <v>223</v>
      </c>
      <c r="C680" s="248"/>
      <c r="D680" s="352"/>
      <c r="E680" s="245"/>
      <c r="F680" s="245"/>
      <c r="G680" s="245"/>
      <c r="H680" s="245"/>
      <c r="I680" s="245"/>
      <c r="J680" s="248"/>
      <c r="K680" s="353"/>
      <c r="L680" s="245"/>
      <c r="M680" s="245"/>
      <c r="N680" s="245"/>
      <c r="O680" s="248"/>
      <c r="P680" s="354"/>
      <c r="Q680" s="245"/>
      <c r="R680" s="245"/>
      <c r="S680" s="245"/>
      <c r="T680" s="245"/>
      <c r="U680" s="245"/>
      <c r="V680" s="245"/>
      <c r="W680" s="245"/>
      <c r="X680" s="248"/>
      <c r="Y680" s="355"/>
      <c r="Z680" s="245"/>
      <c r="AA680" s="246"/>
      <c r="AB680" s="356"/>
      <c r="AC680" s="245"/>
      <c r="AD680" s="248"/>
      <c r="AE680" s="357"/>
      <c r="AF680" s="245"/>
      <c r="AG680" s="245"/>
      <c r="AH680" s="245"/>
      <c r="AI680" s="245"/>
      <c r="AJ680" s="245"/>
      <c r="AK680" s="245"/>
      <c r="AL680" s="245"/>
      <c r="AM680" s="248"/>
    </row>
    <row r="681" spans="1:39" ht="39.75" customHeight="1">
      <c r="A681" s="116">
        <f t="shared" si="3"/>
        <v>669</v>
      </c>
      <c r="B681" s="358" t="s">
        <v>223</v>
      </c>
      <c r="C681" s="248"/>
      <c r="D681" s="352"/>
      <c r="E681" s="245"/>
      <c r="F681" s="245"/>
      <c r="G681" s="245"/>
      <c r="H681" s="245"/>
      <c r="I681" s="245"/>
      <c r="J681" s="248"/>
      <c r="K681" s="353"/>
      <c r="L681" s="245"/>
      <c r="M681" s="245"/>
      <c r="N681" s="245"/>
      <c r="O681" s="248"/>
      <c r="P681" s="354"/>
      <c r="Q681" s="245"/>
      <c r="R681" s="245"/>
      <c r="S681" s="245"/>
      <c r="T681" s="245"/>
      <c r="U681" s="245"/>
      <c r="V681" s="245"/>
      <c r="W681" s="245"/>
      <c r="X681" s="248"/>
      <c r="Y681" s="355"/>
      <c r="Z681" s="245"/>
      <c r="AA681" s="246"/>
      <c r="AB681" s="356"/>
      <c r="AC681" s="245"/>
      <c r="AD681" s="248"/>
      <c r="AE681" s="357"/>
      <c r="AF681" s="245"/>
      <c r="AG681" s="245"/>
      <c r="AH681" s="245"/>
      <c r="AI681" s="245"/>
      <c r="AJ681" s="245"/>
      <c r="AK681" s="245"/>
      <c r="AL681" s="245"/>
      <c r="AM681" s="248"/>
    </row>
    <row r="682" spans="1:39" ht="39.75" customHeight="1">
      <c r="A682" s="116">
        <f t="shared" si="3"/>
        <v>670</v>
      </c>
      <c r="B682" s="358" t="s">
        <v>223</v>
      </c>
      <c r="C682" s="248"/>
      <c r="D682" s="352"/>
      <c r="E682" s="245"/>
      <c r="F682" s="245"/>
      <c r="G682" s="245"/>
      <c r="H682" s="245"/>
      <c r="I682" s="245"/>
      <c r="J682" s="248"/>
      <c r="K682" s="353"/>
      <c r="L682" s="245"/>
      <c r="M682" s="245"/>
      <c r="N682" s="245"/>
      <c r="O682" s="248"/>
      <c r="P682" s="354"/>
      <c r="Q682" s="245"/>
      <c r="R682" s="245"/>
      <c r="S682" s="245"/>
      <c r="T682" s="245"/>
      <c r="U682" s="245"/>
      <c r="V682" s="245"/>
      <c r="W682" s="245"/>
      <c r="X682" s="248"/>
      <c r="Y682" s="355"/>
      <c r="Z682" s="245"/>
      <c r="AA682" s="246"/>
      <c r="AB682" s="356"/>
      <c r="AC682" s="245"/>
      <c r="AD682" s="248"/>
      <c r="AE682" s="357"/>
      <c r="AF682" s="245"/>
      <c r="AG682" s="245"/>
      <c r="AH682" s="245"/>
      <c r="AI682" s="245"/>
      <c r="AJ682" s="245"/>
      <c r="AK682" s="245"/>
      <c r="AL682" s="245"/>
      <c r="AM682" s="248"/>
    </row>
    <row r="683" spans="1:39" ht="39.75" customHeight="1">
      <c r="A683" s="116">
        <f t="shared" si="3"/>
        <v>671</v>
      </c>
      <c r="B683" s="358" t="s">
        <v>223</v>
      </c>
      <c r="C683" s="248"/>
      <c r="D683" s="352"/>
      <c r="E683" s="245"/>
      <c r="F683" s="245"/>
      <c r="G683" s="245"/>
      <c r="H683" s="245"/>
      <c r="I683" s="245"/>
      <c r="J683" s="248"/>
      <c r="K683" s="353"/>
      <c r="L683" s="245"/>
      <c r="M683" s="245"/>
      <c r="N683" s="245"/>
      <c r="O683" s="248"/>
      <c r="P683" s="354"/>
      <c r="Q683" s="245"/>
      <c r="R683" s="245"/>
      <c r="S683" s="245"/>
      <c r="T683" s="245"/>
      <c r="U683" s="245"/>
      <c r="V683" s="245"/>
      <c r="W683" s="245"/>
      <c r="X683" s="248"/>
      <c r="Y683" s="355"/>
      <c r="Z683" s="245"/>
      <c r="AA683" s="246"/>
      <c r="AB683" s="356"/>
      <c r="AC683" s="245"/>
      <c r="AD683" s="248"/>
      <c r="AE683" s="357"/>
      <c r="AF683" s="245"/>
      <c r="AG683" s="245"/>
      <c r="AH683" s="245"/>
      <c r="AI683" s="245"/>
      <c r="AJ683" s="245"/>
      <c r="AK683" s="245"/>
      <c r="AL683" s="245"/>
      <c r="AM683" s="248"/>
    </row>
    <row r="684" spans="1:39" ht="39.75" customHeight="1">
      <c r="A684" s="116">
        <f t="shared" si="3"/>
        <v>672</v>
      </c>
      <c r="B684" s="358" t="s">
        <v>223</v>
      </c>
      <c r="C684" s="248"/>
      <c r="D684" s="352"/>
      <c r="E684" s="245"/>
      <c r="F684" s="245"/>
      <c r="G684" s="245"/>
      <c r="H684" s="245"/>
      <c r="I684" s="245"/>
      <c r="J684" s="248"/>
      <c r="K684" s="353"/>
      <c r="L684" s="245"/>
      <c r="M684" s="245"/>
      <c r="N684" s="245"/>
      <c r="O684" s="248"/>
      <c r="P684" s="354"/>
      <c r="Q684" s="245"/>
      <c r="R684" s="245"/>
      <c r="S684" s="245"/>
      <c r="T684" s="245"/>
      <c r="U684" s="245"/>
      <c r="V684" s="245"/>
      <c r="W684" s="245"/>
      <c r="X684" s="248"/>
      <c r="Y684" s="355"/>
      <c r="Z684" s="245"/>
      <c r="AA684" s="246"/>
      <c r="AB684" s="356"/>
      <c r="AC684" s="245"/>
      <c r="AD684" s="248"/>
      <c r="AE684" s="357"/>
      <c r="AF684" s="245"/>
      <c r="AG684" s="245"/>
      <c r="AH684" s="245"/>
      <c r="AI684" s="245"/>
      <c r="AJ684" s="245"/>
      <c r="AK684" s="245"/>
      <c r="AL684" s="245"/>
      <c r="AM684" s="248"/>
    </row>
    <row r="685" spans="1:39" ht="39.75" customHeight="1">
      <c r="A685" s="116">
        <f t="shared" si="3"/>
        <v>673</v>
      </c>
      <c r="B685" s="358" t="s">
        <v>223</v>
      </c>
      <c r="C685" s="248"/>
      <c r="D685" s="352"/>
      <c r="E685" s="245"/>
      <c r="F685" s="245"/>
      <c r="G685" s="245"/>
      <c r="H685" s="245"/>
      <c r="I685" s="245"/>
      <c r="J685" s="248"/>
      <c r="K685" s="353"/>
      <c r="L685" s="245"/>
      <c r="M685" s="245"/>
      <c r="N685" s="245"/>
      <c r="O685" s="248"/>
      <c r="P685" s="354"/>
      <c r="Q685" s="245"/>
      <c r="R685" s="245"/>
      <c r="S685" s="245"/>
      <c r="T685" s="245"/>
      <c r="U685" s="245"/>
      <c r="V685" s="245"/>
      <c r="W685" s="245"/>
      <c r="X685" s="248"/>
      <c r="Y685" s="355"/>
      <c r="Z685" s="245"/>
      <c r="AA685" s="246"/>
      <c r="AB685" s="356"/>
      <c r="AC685" s="245"/>
      <c r="AD685" s="248"/>
      <c r="AE685" s="357"/>
      <c r="AF685" s="245"/>
      <c r="AG685" s="245"/>
      <c r="AH685" s="245"/>
      <c r="AI685" s="245"/>
      <c r="AJ685" s="245"/>
      <c r="AK685" s="245"/>
      <c r="AL685" s="245"/>
      <c r="AM685" s="248"/>
    </row>
    <row r="686" spans="1:39" ht="39.75" customHeight="1">
      <c r="A686" s="116">
        <f t="shared" si="3"/>
        <v>674</v>
      </c>
      <c r="B686" s="358" t="s">
        <v>223</v>
      </c>
      <c r="C686" s="248"/>
      <c r="D686" s="352"/>
      <c r="E686" s="245"/>
      <c r="F686" s="245"/>
      <c r="G686" s="245"/>
      <c r="H686" s="245"/>
      <c r="I686" s="245"/>
      <c r="J686" s="248"/>
      <c r="K686" s="353"/>
      <c r="L686" s="245"/>
      <c r="M686" s="245"/>
      <c r="N686" s="245"/>
      <c r="O686" s="248"/>
      <c r="P686" s="354"/>
      <c r="Q686" s="245"/>
      <c r="R686" s="245"/>
      <c r="S686" s="245"/>
      <c r="T686" s="245"/>
      <c r="U686" s="245"/>
      <c r="V686" s="245"/>
      <c r="W686" s="245"/>
      <c r="X686" s="248"/>
      <c r="Y686" s="355"/>
      <c r="Z686" s="245"/>
      <c r="AA686" s="246"/>
      <c r="AB686" s="356"/>
      <c r="AC686" s="245"/>
      <c r="AD686" s="248"/>
      <c r="AE686" s="357"/>
      <c r="AF686" s="245"/>
      <c r="AG686" s="245"/>
      <c r="AH686" s="245"/>
      <c r="AI686" s="245"/>
      <c r="AJ686" s="245"/>
      <c r="AK686" s="245"/>
      <c r="AL686" s="245"/>
      <c r="AM686" s="248"/>
    </row>
    <row r="687" spans="1:39" ht="39.75" customHeight="1">
      <c r="A687" s="116">
        <f t="shared" si="3"/>
        <v>675</v>
      </c>
      <c r="B687" s="358" t="s">
        <v>223</v>
      </c>
      <c r="C687" s="248"/>
      <c r="D687" s="352"/>
      <c r="E687" s="245"/>
      <c r="F687" s="245"/>
      <c r="G687" s="245"/>
      <c r="H687" s="245"/>
      <c r="I687" s="245"/>
      <c r="J687" s="248"/>
      <c r="K687" s="353"/>
      <c r="L687" s="245"/>
      <c r="M687" s="245"/>
      <c r="N687" s="245"/>
      <c r="O687" s="248"/>
      <c r="P687" s="354"/>
      <c r="Q687" s="245"/>
      <c r="R687" s="245"/>
      <c r="S687" s="245"/>
      <c r="T687" s="245"/>
      <c r="U687" s="245"/>
      <c r="V687" s="245"/>
      <c r="W687" s="245"/>
      <c r="X687" s="248"/>
      <c r="Y687" s="355"/>
      <c r="Z687" s="245"/>
      <c r="AA687" s="246"/>
      <c r="AB687" s="356"/>
      <c r="AC687" s="245"/>
      <c r="AD687" s="248"/>
      <c r="AE687" s="357"/>
      <c r="AF687" s="245"/>
      <c r="AG687" s="245"/>
      <c r="AH687" s="245"/>
      <c r="AI687" s="245"/>
      <c r="AJ687" s="245"/>
      <c r="AK687" s="245"/>
      <c r="AL687" s="245"/>
      <c r="AM687" s="248"/>
    </row>
    <row r="688" spans="1:39" ht="39.75" customHeight="1">
      <c r="A688" s="116">
        <f t="shared" si="3"/>
        <v>676</v>
      </c>
      <c r="B688" s="358" t="s">
        <v>223</v>
      </c>
      <c r="C688" s="248"/>
      <c r="D688" s="352"/>
      <c r="E688" s="245"/>
      <c r="F688" s="245"/>
      <c r="G688" s="245"/>
      <c r="H688" s="245"/>
      <c r="I688" s="245"/>
      <c r="J688" s="248"/>
      <c r="K688" s="353"/>
      <c r="L688" s="245"/>
      <c r="M688" s="245"/>
      <c r="N688" s="245"/>
      <c r="O688" s="248"/>
      <c r="P688" s="354"/>
      <c r="Q688" s="245"/>
      <c r="R688" s="245"/>
      <c r="S688" s="245"/>
      <c r="T688" s="245"/>
      <c r="U688" s="245"/>
      <c r="V688" s="245"/>
      <c r="W688" s="245"/>
      <c r="X688" s="248"/>
      <c r="Y688" s="355"/>
      <c r="Z688" s="245"/>
      <c r="AA688" s="246"/>
      <c r="AB688" s="356"/>
      <c r="AC688" s="245"/>
      <c r="AD688" s="248"/>
      <c r="AE688" s="357"/>
      <c r="AF688" s="245"/>
      <c r="AG688" s="245"/>
      <c r="AH688" s="245"/>
      <c r="AI688" s="245"/>
      <c r="AJ688" s="245"/>
      <c r="AK688" s="245"/>
      <c r="AL688" s="245"/>
      <c r="AM688" s="248"/>
    </row>
    <row r="689" spans="1:39" ht="39.75" customHeight="1">
      <c r="A689" s="116">
        <f t="shared" si="3"/>
        <v>677</v>
      </c>
      <c r="B689" s="358" t="s">
        <v>223</v>
      </c>
      <c r="C689" s="248"/>
      <c r="D689" s="352"/>
      <c r="E689" s="245"/>
      <c r="F689" s="245"/>
      <c r="G689" s="245"/>
      <c r="H689" s="245"/>
      <c r="I689" s="245"/>
      <c r="J689" s="248"/>
      <c r="K689" s="353"/>
      <c r="L689" s="245"/>
      <c r="M689" s="245"/>
      <c r="N689" s="245"/>
      <c r="O689" s="248"/>
      <c r="P689" s="354"/>
      <c r="Q689" s="245"/>
      <c r="R689" s="245"/>
      <c r="S689" s="245"/>
      <c r="T689" s="245"/>
      <c r="U689" s="245"/>
      <c r="V689" s="245"/>
      <c r="W689" s="245"/>
      <c r="X689" s="248"/>
      <c r="Y689" s="355"/>
      <c r="Z689" s="245"/>
      <c r="AA689" s="246"/>
      <c r="AB689" s="356"/>
      <c r="AC689" s="245"/>
      <c r="AD689" s="248"/>
      <c r="AE689" s="357"/>
      <c r="AF689" s="245"/>
      <c r="AG689" s="245"/>
      <c r="AH689" s="245"/>
      <c r="AI689" s="245"/>
      <c r="AJ689" s="245"/>
      <c r="AK689" s="245"/>
      <c r="AL689" s="245"/>
      <c r="AM689" s="248"/>
    </row>
    <row r="690" spans="1:39" ht="39.75" customHeight="1">
      <c r="A690" s="116">
        <f t="shared" si="3"/>
        <v>678</v>
      </c>
      <c r="B690" s="358" t="s">
        <v>223</v>
      </c>
      <c r="C690" s="248"/>
      <c r="D690" s="352"/>
      <c r="E690" s="245"/>
      <c r="F690" s="245"/>
      <c r="G690" s="245"/>
      <c r="H690" s="245"/>
      <c r="I690" s="245"/>
      <c r="J690" s="248"/>
      <c r="K690" s="353"/>
      <c r="L690" s="245"/>
      <c r="M690" s="245"/>
      <c r="N690" s="245"/>
      <c r="O690" s="248"/>
      <c r="P690" s="354"/>
      <c r="Q690" s="245"/>
      <c r="R690" s="245"/>
      <c r="S690" s="245"/>
      <c r="T690" s="245"/>
      <c r="U690" s="245"/>
      <c r="V690" s="245"/>
      <c r="W690" s="245"/>
      <c r="X690" s="248"/>
      <c r="Y690" s="355"/>
      <c r="Z690" s="245"/>
      <c r="AA690" s="246"/>
      <c r="AB690" s="356"/>
      <c r="AC690" s="245"/>
      <c r="AD690" s="248"/>
      <c r="AE690" s="357"/>
      <c r="AF690" s="245"/>
      <c r="AG690" s="245"/>
      <c r="AH690" s="245"/>
      <c r="AI690" s="245"/>
      <c r="AJ690" s="245"/>
      <c r="AK690" s="245"/>
      <c r="AL690" s="245"/>
      <c r="AM690" s="248"/>
    </row>
    <row r="691" spans="1:39" ht="39.75" customHeight="1">
      <c r="A691" s="116">
        <f t="shared" si="3"/>
        <v>679</v>
      </c>
      <c r="B691" s="358" t="s">
        <v>223</v>
      </c>
      <c r="C691" s="248"/>
      <c r="D691" s="352"/>
      <c r="E691" s="245"/>
      <c r="F691" s="245"/>
      <c r="G691" s="245"/>
      <c r="H691" s="245"/>
      <c r="I691" s="245"/>
      <c r="J691" s="248"/>
      <c r="K691" s="353"/>
      <c r="L691" s="245"/>
      <c r="M691" s="245"/>
      <c r="N691" s="245"/>
      <c r="O691" s="248"/>
      <c r="P691" s="354"/>
      <c r="Q691" s="245"/>
      <c r="R691" s="245"/>
      <c r="S691" s="245"/>
      <c r="T691" s="245"/>
      <c r="U691" s="245"/>
      <c r="V691" s="245"/>
      <c r="W691" s="245"/>
      <c r="X691" s="248"/>
      <c r="Y691" s="355"/>
      <c r="Z691" s="245"/>
      <c r="AA691" s="246"/>
      <c r="AB691" s="356"/>
      <c r="AC691" s="245"/>
      <c r="AD691" s="248"/>
      <c r="AE691" s="357"/>
      <c r="AF691" s="245"/>
      <c r="AG691" s="245"/>
      <c r="AH691" s="245"/>
      <c r="AI691" s="245"/>
      <c r="AJ691" s="245"/>
      <c r="AK691" s="245"/>
      <c r="AL691" s="245"/>
      <c r="AM691" s="248"/>
    </row>
    <row r="692" spans="1:39" ht="39.75" customHeight="1">
      <c r="A692" s="116">
        <f t="shared" si="3"/>
        <v>680</v>
      </c>
      <c r="B692" s="358" t="s">
        <v>223</v>
      </c>
      <c r="C692" s="248"/>
      <c r="D692" s="352"/>
      <c r="E692" s="245"/>
      <c r="F692" s="245"/>
      <c r="G692" s="245"/>
      <c r="H692" s="245"/>
      <c r="I692" s="245"/>
      <c r="J692" s="248"/>
      <c r="K692" s="353"/>
      <c r="L692" s="245"/>
      <c r="M692" s="245"/>
      <c r="N692" s="245"/>
      <c r="O692" s="248"/>
      <c r="P692" s="354"/>
      <c r="Q692" s="245"/>
      <c r="R692" s="245"/>
      <c r="S692" s="245"/>
      <c r="T692" s="245"/>
      <c r="U692" s="245"/>
      <c r="V692" s="245"/>
      <c r="W692" s="245"/>
      <c r="X692" s="248"/>
      <c r="Y692" s="355"/>
      <c r="Z692" s="245"/>
      <c r="AA692" s="246"/>
      <c r="AB692" s="356"/>
      <c r="AC692" s="245"/>
      <c r="AD692" s="248"/>
      <c r="AE692" s="357"/>
      <c r="AF692" s="245"/>
      <c r="AG692" s="245"/>
      <c r="AH692" s="245"/>
      <c r="AI692" s="245"/>
      <c r="AJ692" s="245"/>
      <c r="AK692" s="245"/>
      <c r="AL692" s="245"/>
      <c r="AM692" s="248"/>
    </row>
    <row r="693" spans="1:39" ht="39.75" customHeight="1">
      <c r="A693" s="116">
        <f t="shared" si="3"/>
        <v>681</v>
      </c>
      <c r="B693" s="358" t="s">
        <v>223</v>
      </c>
      <c r="C693" s="248"/>
      <c r="D693" s="352"/>
      <c r="E693" s="245"/>
      <c r="F693" s="245"/>
      <c r="G693" s="245"/>
      <c r="H693" s="245"/>
      <c r="I693" s="245"/>
      <c r="J693" s="248"/>
      <c r="K693" s="353"/>
      <c r="L693" s="245"/>
      <c r="M693" s="245"/>
      <c r="N693" s="245"/>
      <c r="O693" s="248"/>
      <c r="P693" s="354"/>
      <c r="Q693" s="245"/>
      <c r="R693" s="245"/>
      <c r="S693" s="245"/>
      <c r="T693" s="245"/>
      <c r="U693" s="245"/>
      <c r="V693" s="245"/>
      <c r="W693" s="245"/>
      <c r="X693" s="248"/>
      <c r="Y693" s="355"/>
      <c r="Z693" s="245"/>
      <c r="AA693" s="246"/>
      <c r="AB693" s="356"/>
      <c r="AC693" s="245"/>
      <c r="AD693" s="248"/>
      <c r="AE693" s="357"/>
      <c r="AF693" s="245"/>
      <c r="AG693" s="245"/>
      <c r="AH693" s="245"/>
      <c r="AI693" s="245"/>
      <c r="AJ693" s="245"/>
      <c r="AK693" s="245"/>
      <c r="AL693" s="245"/>
      <c r="AM693" s="248"/>
    </row>
    <row r="694" spans="1:39" ht="39.75" customHeight="1">
      <c r="A694" s="116">
        <f t="shared" si="3"/>
        <v>682</v>
      </c>
      <c r="B694" s="358" t="s">
        <v>223</v>
      </c>
      <c r="C694" s="248"/>
      <c r="D694" s="352"/>
      <c r="E694" s="245"/>
      <c r="F694" s="245"/>
      <c r="G694" s="245"/>
      <c r="H694" s="245"/>
      <c r="I694" s="245"/>
      <c r="J694" s="248"/>
      <c r="K694" s="353"/>
      <c r="L694" s="245"/>
      <c r="M694" s="245"/>
      <c r="N694" s="245"/>
      <c r="O694" s="248"/>
      <c r="P694" s="354"/>
      <c r="Q694" s="245"/>
      <c r="R694" s="245"/>
      <c r="S694" s="245"/>
      <c r="T694" s="245"/>
      <c r="U694" s="245"/>
      <c r="V694" s="245"/>
      <c r="W694" s="245"/>
      <c r="X694" s="248"/>
      <c r="Y694" s="355"/>
      <c r="Z694" s="245"/>
      <c r="AA694" s="246"/>
      <c r="AB694" s="356"/>
      <c r="AC694" s="245"/>
      <c r="AD694" s="248"/>
      <c r="AE694" s="357"/>
      <c r="AF694" s="245"/>
      <c r="AG694" s="245"/>
      <c r="AH694" s="245"/>
      <c r="AI694" s="245"/>
      <c r="AJ694" s="245"/>
      <c r="AK694" s="245"/>
      <c r="AL694" s="245"/>
      <c r="AM694" s="248"/>
    </row>
    <row r="695" spans="1:39" ht="39.75" customHeight="1">
      <c r="A695" s="116">
        <f t="shared" si="3"/>
        <v>683</v>
      </c>
      <c r="B695" s="358" t="s">
        <v>223</v>
      </c>
      <c r="C695" s="248"/>
      <c r="D695" s="352"/>
      <c r="E695" s="245"/>
      <c r="F695" s="245"/>
      <c r="G695" s="245"/>
      <c r="H695" s="245"/>
      <c r="I695" s="245"/>
      <c r="J695" s="248"/>
      <c r="K695" s="353"/>
      <c r="L695" s="245"/>
      <c r="M695" s="245"/>
      <c r="N695" s="245"/>
      <c r="O695" s="248"/>
      <c r="P695" s="354"/>
      <c r="Q695" s="245"/>
      <c r="R695" s="245"/>
      <c r="S695" s="245"/>
      <c r="T695" s="245"/>
      <c r="U695" s="245"/>
      <c r="V695" s="245"/>
      <c r="W695" s="245"/>
      <c r="X695" s="248"/>
      <c r="Y695" s="355"/>
      <c r="Z695" s="245"/>
      <c r="AA695" s="246"/>
      <c r="AB695" s="356"/>
      <c r="AC695" s="245"/>
      <c r="AD695" s="248"/>
      <c r="AE695" s="357"/>
      <c r="AF695" s="245"/>
      <c r="AG695" s="245"/>
      <c r="AH695" s="245"/>
      <c r="AI695" s="245"/>
      <c r="AJ695" s="245"/>
      <c r="AK695" s="245"/>
      <c r="AL695" s="245"/>
      <c r="AM695" s="248"/>
    </row>
    <row r="696" spans="1:39" ht="39.75" customHeight="1">
      <c r="A696" s="116">
        <f t="shared" si="3"/>
        <v>684</v>
      </c>
      <c r="B696" s="358" t="s">
        <v>223</v>
      </c>
      <c r="C696" s="248"/>
      <c r="D696" s="352"/>
      <c r="E696" s="245"/>
      <c r="F696" s="245"/>
      <c r="G696" s="245"/>
      <c r="H696" s="245"/>
      <c r="I696" s="245"/>
      <c r="J696" s="248"/>
      <c r="K696" s="353"/>
      <c r="L696" s="245"/>
      <c r="M696" s="245"/>
      <c r="N696" s="245"/>
      <c r="O696" s="248"/>
      <c r="P696" s="354"/>
      <c r="Q696" s="245"/>
      <c r="R696" s="245"/>
      <c r="S696" s="245"/>
      <c r="T696" s="245"/>
      <c r="U696" s="245"/>
      <c r="V696" s="245"/>
      <c r="W696" s="245"/>
      <c r="X696" s="248"/>
      <c r="Y696" s="355"/>
      <c r="Z696" s="245"/>
      <c r="AA696" s="246"/>
      <c r="AB696" s="356"/>
      <c r="AC696" s="245"/>
      <c r="AD696" s="248"/>
      <c r="AE696" s="357"/>
      <c r="AF696" s="245"/>
      <c r="AG696" s="245"/>
      <c r="AH696" s="245"/>
      <c r="AI696" s="245"/>
      <c r="AJ696" s="245"/>
      <c r="AK696" s="245"/>
      <c r="AL696" s="245"/>
      <c r="AM696" s="248"/>
    </row>
    <row r="697" spans="1:39" ht="39.75" customHeight="1">
      <c r="A697" s="116">
        <f t="shared" si="3"/>
        <v>685</v>
      </c>
      <c r="B697" s="358" t="s">
        <v>223</v>
      </c>
      <c r="C697" s="248"/>
      <c r="D697" s="352"/>
      <c r="E697" s="245"/>
      <c r="F697" s="245"/>
      <c r="G697" s="245"/>
      <c r="H697" s="245"/>
      <c r="I697" s="245"/>
      <c r="J697" s="248"/>
      <c r="K697" s="353"/>
      <c r="L697" s="245"/>
      <c r="M697" s="245"/>
      <c r="N697" s="245"/>
      <c r="O697" s="248"/>
      <c r="P697" s="354"/>
      <c r="Q697" s="245"/>
      <c r="R697" s="245"/>
      <c r="S697" s="245"/>
      <c r="T697" s="245"/>
      <c r="U697" s="245"/>
      <c r="V697" s="245"/>
      <c r="W697" s="245"/>
      <c r="X697" s="248"/>
      <c r="Y697" s="355"/>
      <c r="Z697" s="245"/>
      <c r="AA697" s="246"/>
      <c r="AB697" s="356"/>
      <c r="AC697" s="245"/>
      <c r="AD697" s="248"/>
      <c r="AE697" s="357"/>
      <c r="AF697" s="245"/>
      <c r="AG697" s="245"/>
      <c r="AH697" s="245"/>
      <c r="AI697" s="245"/>
      <c r="AJ697" s="245"/>
      <c r="AK697" s="245"/>
      <c r="AL697" s="245"/>
      <c r="AM697" s="248"/>
    </row>
    <row r="698" spans="1:39" ht="39.75" customHeight="1">
      <c r="A698" s="116">
        <f t="shared" si="3"/>
        <v>686</v>
      </c>
      <c r="B698" s="358" t="s">
        <v>223</v>
      </c>
      <c r="C698" s="248"/>
      <c r="D698" s="352"/>
      <c r="E698" s="245"/>
      <c r="F698" s="245"/>
      <c r="G698" s="245"/>
      <c r="H698" s="245"/>
      <c r="I698" s="245"/>
      <c r="J698" s="248"/>
      <c r="K698" s="353"/>
      <c r="L698" s="245"/>
      <c r="M698" s="245"/>
      <c r="N698" s="245"/>
      <c r="O698" s="248"/>
      <c r="P698" s="354"/>
      <c r="Q698" s="245"/>
      <c r="R698" s="245"/>
      <c r="S698" s="245"/>
      <c r="T698" s="245"/>
      <c r="U698" s="245"/>
      <c r="V698" s="245"/>
      <c r="W698" s="245"/>
      <c r="X698" s="248"/>
      <c r="Y698" s="355"/>
      <c r="Z698" s="245"/>
      <c r="AA698" s="246"/>
      <c r="AB698" s="356"/>
      <c r="AC698" s="245"/>
      <c r="AD698" s="248"/>
      <c r="AE698" s="357"/>
      <c r="AF698" s="245"/>
      <c r="AG698" s="245"/>
      <c r="AH698" s="245"/>
      <c r="AI698" s="245"/>
      <c r="AJ698" s="245"/>
      <c r="AK698" s="245"/>
      <c r="AL698" s="245"/>
      <c r="AM698" s="248"/>
    </row>
    <row r="699" spans="1:39" ht="39.75" customHeight="1">
      <c r="A699" s="116">
        <f t="shared" si="3"/>
        <v>687</v>
      </c>
      <c r="B699" s="358" t="s">
        <v>223</v>
      </c>
      <c r="C699" s="248"/>
      <c r="D699" s="352"/>
      <c r="E699" s="245"/>
      <c r="F699" s="245"/>
      <c r="G699" s="245"/>
      <c r="H699" s="245"/>
      <c r="I699" s="245"/>
      <c r="J699" s="248"/>
      <c r="K699" s="353"/>
      <c r="L699" s="245"/>
      <c r="M699" s="245"/>
      <c r="N699" s="245"/>
      <c r="O699" s="248"/>
      <c r="P699" s="354"/>
      <c r="Q699" s="245"/>
      <c r="R699" s="245"/>
      <c r="S699" s="245"/>
      <c r="T699" s="245"/>
      <c r="U699" s="245"/>
      <c r="V699" s="245"/>
      <c r="W699" s="245"/>
      <c r="X699" s="248"/>
      <c r="Y699" s="355"/>
      <c r="Z699" s="245"/>
      <c r="AA699" s="246"/>
      <c r="AB699" s="356"/>
      <c r="AC699" s="245"/>
      <c r="AD699" s="248"/>
      <c r="AE699" s="357"/>
      <c r="AF699" s="245"/>
      <c r="AG699" s="245"/>
      <c r="AH699" s="245"/>
      <c r="AI699" s="245"/>
      <c r="AJ699" s="245"/>
      <c r="AK699" s="245"/>
      <c r="AL699" s="245"/>
      <c r="AM699" s="248"/>
    </row>
    <row r="700" spans="1:39" ht="39.75" customHeight="1">
      <c r="A700" s="116">
        <f t="shared" si="3"/>
        <v>688</v>
      </c>
      <c r="B700" s="358" t="s">
        <v>223</v>
      </c>
      <c r="C700" s="248"/>
      <c r="D700" s="352"/>
      <c r="E700" s="245"/>
      <c r="F700" s="245"/>
      <c r="G700" s="245"/>
      <c r="H700" s="245"/>
      <c r="I700" s="245"/>
      <c r="J700" s="248"/>
      <c r="K700" s="353"/>
      <c r="L700" s="245"/>
      <c r="M700" s="245"/>
      <c r="N700" s="245"/>
      <c r="O700" s="248"/>
      <c r="P700" s="354"/>
      <c r="Q700" s="245"/>
      <c r="R700" s="245"/>
      <c r="S700" s="245"/>
      <c r="T700" s="245"/>
      <c r="U700" s="245"/>
      <c r="V700" s="245"/>
      <c r="W700" s="245"/>
      <c r="X700" s="248"/>
      <c r="Y700" s="355"/>
      <c r="Z700" s="245"/>
      <c r="AA700" s="246"/>
      <c r="AB700" s="356"/>
      <c r="AC700" s="245"/>
      <c r="AD700" s="248"/>
      <c r="AE700" s="357"/>
      <c r="AF700" s="245"/>
      <c r="AG700" s="245"/>
      <c r="AH700" s="245"/>
      <c r="AI700" s="245"/>
      <c r="AJ700" s="245"/>
      <c r="AK700" s="245"/>
      <c r="AL700" s="245"/>
      <c r="AM700" s="248"/>
    </row>
    <row r="701" spans="1:39" ht="39.75" customHeight="1">
      <c r="A701" s="116">
        <f t="shared" si="3"/>
        <v>689</v>
      </c>
      <c r="B701" s="358" t="s">
        <v>223</v>
      </c>
      <c r="C701" s="248"/>
      <c r="D701" s="352"/>
      <c r="E701" s="245"/>
      <c r="F701" s="245"/>
      <c r="G701" s="245"/>
      <c r="H701" s="245"/>
      <c r="I701" s="245"/>
      <c r="J701" s="248"/>
      <c r="K701" s="353"/>
      <c r="L701" s="245"/>
      <c r="M701" s="245"/>
      <c r="N701" s="245"/>
      <c r="O701" s="248"/>
      <c r="P701" s="354"/>
      <c r="Q701" s="245"/>
      <c r="R701" s="245"/>
      <c r="S701" s="245"/>
      <c r="T701" s="245"/>
      <c r="U701" s="245"/>
      <c r="V701" s="245"/>
      <c r="W701" s="245"/>
      <c r="X701" s="248"/>
      <c r="Y701" s="355"/>
      <c r="Z701" s="245"/>
      <c r="AA701" s="246"/>
      <c r="AB701" s="356"/>
      <c r="AC701" s="245"/>
      <c r="AD701" s="248"/>
      <c r="AE701" s="357"/>
      <c r="AF701" s="245"/>
      <c r="AG701" s="245"/>
      <c r="AH701" s="245"/>
      <c r="AI701" s="245"/>
      <c r="AJ701" s="245"/>
      <c r="AK701" s="245"/>
      <c r="AL701" s="245"/>
      <c r="AM701" s="248"/>
    </row>
    <row r="702" spans="1:39" ht="39.75" customHeight="1">
      <c r="A702" s="116">
        <f t="shared" si="3"/>
        <v>690</v>
      </c>
      <c r="B702" s="358" t="s">
        <v>223</v>
      </c>
      <c r="C702" s="248"/>
      <c r="D702" s="352"/>
      <c r="E702" s="245"/>
      <c r="F702" s="245"/>
      <c r="G702" s="245"/>
      <c r="H702" s="245"/>
      <c r="I702" s="245"/>
      <c r="J702" s="248"/>
      <c r="K702" s="353"/>
      <c r="L702" s="245"/>
      <c r="M702" s="245"/>
      <c r="N702" s="245"/>
      <c r="O702" s="248"/>
      <c r="P702" s="354"/>
      <c r="Q702" s="245"/>
      <c r="R702" s="245"/>
      <c r="S702" s="245"/>
      <c r="T702" s="245"/>
      <c r="U702" s="245"/>
      <c r="V702" s="245"/>
      <c r="W702" s="245"/>
      <c r="X702" s="248"/>
      <c r="Y702" s="355"/>
      <c r="Z702" s="245"/>
      <c r="AA702" s="246"/>
      <c r="AB702" s="356"/>
      <c r="AC702" s="245"/>
      <c r="AD702" s="248"/>
      <c r="AE702" s="357"/>
      <c r="AF702" s="245"/>
      <c r="AG702" s="245"/>
      <c r="AH702" s="245"/>
      <c r="AI702" s="245"/>
      <c r="AJ702" s="245"/>
      <c r="AK702" s="245"/>
      <c r="AL702" s="245"/>
      <c r="AM702" s="248"/>
    </row>
    <row r="703" spans="1:39" ht="39.75" customHeight="1">
      <c r="A703" s="116">
        <f t="shared" si="3"/>
        <v>691</v>
      </c>
      <c r="B703" s="358" t="s">
        <v>223</v>
      </c>
      <c r="C703" s="248"/>
      <c r="D703" s="352"/>
      <c r="E703" s="245"/>
      <c r="F703" s="245"/>
      <c r="G703" s="245"/>
      <c r="H703" s="245"/>
      <c r="I703" s="245"/>
      <c r="J703" s="248"/>
      <c r="K703" s="353"/>
      <c r="L703" s="245"/>
      <c r="M703" s="245"/>
      <c r="N703" s="245"/>
      <c r="O703" s="248"/>
      <c r="P703" s="354"/>
      <c r="Q703" s="245"/>
      <c r="R703" s="245"/>
      <c r="S703" s="245"/>
      <c r="T703" s="245"/>
      <c r="U703" s="245"/>
      <c r="V703" s="245"/>
      <c r="W703" s="245"/>
      <c r="X703" s="248"/>
      <c r="Y703" s="355"/>
      <c r="Z703" s="245"/>
      <c r="AA703" s="246"/>
      <c r="AB703" s="356"/>
      <c r="AC703" s="245"/>
      <c r="AD703" s="248"/>
      <c r="AE703" s="357"/>
      <c r="AF703" s="245"/>
      <c r="AG703" s="245"/>
      <c r="AH703" s="245"/>
      <c r="AI703" s="245"/>
      <c r="AJ703" s="245"/>
      <c r="AK703" s="245"/>
      <c r="AL703" s="245"/>
      <c r="AM703" s="248"/>
    </row>
    <row r="704" spans="1:39" ht="39.75" customHeight="1">
      <c r="A704" s="116">
        <f t="shared" si="3"/>
        <v>692</v>
      </c>
      <c r="B704" s="358" t="s">
        <v>223</v>
      </c>
      <c r="C704" s="248"/>
      <c r="D704" s="352"/>
      <c r="E704" s="245"/>
      <c r="F704" s="245"/>
      <c r="G704" s="245"/>
      <c r="H704" s="245"/>
      <c r="I704" s="245"/>
      <c r="J704" s="248"/>
      <c r="K704" s="353"/>
      <c r="L704" s="245"/>
      <c r="M704" s="245"/>
      <c r="N704" s="245"/>
      <c r="O704" s="248"/>
      <c r="P704" s="354"/>
      <c r="Q704" s="245"/>
      <c r="R704" s="245"/>
      <c r="S704" s="245"/>
      <c r="T704" s="245"/>
      <c r="U704" s="245"/>
      <c r="V704" s="245"/>
      <c r="W704" s="245"/>
      <c r="X704" s="248"/>
      <c r="Y704" s="355"/>
      <c r="Z704" s="245"/>
      <c r="AA704" s="246"/>
      <c r="AB704" s="356"/>
      <c r="AC704" s="245"/>
      <c r="AD704" s="248"/>
      <c r="AE704" s="357"/>
      <c r="AF704" s="245"/>
      <c r="AG704" s="245"/>
      <c r="AH704" s="245"/>
      <c r="AI704" s="245"/>
      <c r="AJ704" s="245"/>
      <c r="AK704" s="245"/>
      <c r="AL704" s="245"/>
      <c r="AM704" s="248"/>
    </row>
    <row r="705" spans="1:39" ht="39.75" customHeight="1">
      <c r="A705" s="116">
        <f t="shared" si="3"/>
        <v>693</v>
      </c>
      <c r="B705" s="358" t="s">
        <v>223</v>
      </c>
      <c r="C705" s="248"/>
      <c r="D705" s="352"/>
      <c r="E705" s="245"/>
      <c r="F705" s="245"/>
      <c r="G705" s="245"/>
      <c r="H705" s="245"/>
      <c r="I705" s="245"/>
      <c r="J705" s="248"/>
      <c r="K705" s="353"/>
      <c r="L705" s="245"/>
      <c r="M705" s="245"/>
      <c r="N705" s="245"/>
      <c r="O705" s="248"/>
      <c r="P705" s="354"/>
      <c r="Q705" s="245"/>
      <c r="R705" s="245"/>
      <c r="S705" s="245"/>
      <c r="T705" s="245"/>
      <c r="U705" s="245"/>
      <c r="V705" s="245"/>
      <c r="W705" s="245"/>
      <c r="X705" s="248"/>
      <c r="Y705" s="355"/>
      <c r="Z705" s="245"/>
      <c r="AA705" s="246"/>
      <c r="AB705" s="356"/>
      <c r="AC705" s="245"/>
      <c r="AD705" s="248"/>
      <c r="AE705" s="357"/>
      <c r="AF705" s="245"/>
      <c r="AG705" s="245"/>
      <c r="AH705" s="245"/>
      <c r="AI705" s="245"/>
      <c r="AJ705" s="245"/>
      <c r="AK705" s="245"/>
      <c r="AL705" s="245"/>
      <c r="AM705" s="248"/>
    </row>
    <row r="706" spans="1:39" ht="39.75" customHeight="1">
      <c r="A706" s="116">
        <f t="shared" si="3"/>
        <v>694</v>
      </c>
      <c r="B706" s="358" t="s">
        <v>223</v>
      </c>
      <c r="C706" s="248"/>
      <c r="D706" s="352"/>
      <c r="E706" s="245"/>
      <c r="F706" s="245"/>
      <c r="G706" s="245"/>
      <c r="H706" s="245"/>
      <c r="I706" s="245"/>
      <c r="J706" s="248"/>
      <c r="K706" s="353"/>
      <c r="L706" s="245"/>
      <c r="M706" s="245"/>
      <c r="N706" s="245"/>
      <c r="O706" s="248"/>
      <c r="P706" s="354"/>
      <c r="Q706" s="245"/>
      <c r="R706" s="245"/>
      <c r="S706" s="245"/>
      <c r="T706" s="245"/>
      <c r="U706" s="245"/>
      <c r="V706" s="245"/>
      <c r="W706" s="245"/>
      <c r="X706" s="248"/>
      <c r="Y706" s="355"/>
      <c r="Z706" s="245"/>
      <c r="AA706" s="246"/>
      <c r="AB706" s="356"/>
      <c r="AC706" s="245"/>
      <c r="AD706" s="248"/>
      <c r="AE706" s="357"/>
      <c r="AF706" s="245"/>
      <c r="AG706" s="245"/>
      <c r="AH706" s="245"/>
      <c r="AI706" s="245"/>
      <c r="AJ706" s="245"/>
      <c r="AK706" s="245"/>
      <c r="AL706" s="245"/>
      <c r="AM706" s="248"/>
    </row>
    <row r="707" spans="1:39" ht="39.75" customHeight="1">
      <c r="A707" s="116">
        <f t="shared" si="3"/>
        <v>695</v>
      </c>
      <c r="B707" s="358" t="s">
        <v>223</v>
      </c>
      <c r="C707" s="248"/>
      <c r="D707" s="352"/>
      <c r="E707" s="245"/>
      <c r="F707" s="245"/>
      <c r="G707" s="245"/>
      <c r="H707" s="245"/>
      <c r="I707" s="245"/>
      <c r="J707" s="248"/>
      <c r="K707" s="353"/>
      <c r="L707" s="245"/>
      <c r="M707" s="245"/>
      <c r="N707" s="245"/>
      <c r="O707" s="248"/>
      <c r="P707" s="354"/>
      <c r="Q707" s="245"/>
      <c r="R707" s="245"/>
      <c r="S707" s="245"/>
      <c r="T707" s="245"/>
      <c r="U707" s="245"/>
      <c r="V707" s="245"/>
      <c r="W707" s="245"/>
      <c r="X707" s="248"/>
      <c r="Y707" s="355"/>
      <c r="Z707" s="245"/>
      <c r="AA707" s="246"/>
      <c r="AB707" s="356"/>
      <c r="AC707" s="245"/>
      <c r="AD707" s="248"/>
      <c r="AE707" s="357"/>
      <c r="AF707" s="245"/>
      <c r="AG707" s="245"/>
      <c r="AH707" s="245"/>
      <c r="AI707" s="245"/>
      <c r="AJ707" s="245"/>
      <c r="AK707" s="245"/>
      <c r="AL707" s="245"/>
      <c r="AM707" s="248"/>
    </row>
    <row r="708" spans="1:39" ht="39.75" customHeight="1">
      <c r="A708" s="116">
        <f t="shared" si="3"/>
        <v>696</v>
      </c>
      <c r="B708" s="358" t="s">
        <v>223</v>
      </c>
      <c r="C708" s="248"/>
      <c r="D708" s="352"/>
      <c r="E708" s="245"/>
      <c r="F708" s="245"/>
      <c r="G708" s="245"/>
      <c r="H708" s="245"/>
      <c r="I708" s="245"/>
      <c r="J708" s="248"/>
      <c r="K708" s="353"/>
      <c r="L708" s="245"/>
      <c r="M708" s="245"/>
      <c r="N708" s="245"/>
      <c r="O708" s="248"/>
      <c r="P708" s="354"/>
      <c r="Q708" s="245"/>
      <c r="R708" s="245"/>
      <c r="S708" s="245"/>
      <c r="T708" s="245"/>
      <c r="U708" s="245"/>
      <c r="V708" s="245"/>
      <c r="W708" s="245"/>
      <c r="X708" s="248"/>
      <c r="Y708" s="355"/>
      <c r="Z708" s="245"/>
      <c r="AA708" s="246"/>
      <c r="AB708" s="356"/>
      <c r="AC708" s="245"/>
      <c r="AD708" s="248"/>
      <c r="AE708" s="357"/>
      <c r="AF708" s="245"/>
      <c r="AG708" s="245"/>
      <c r="AH708" s="245"/>
      <c r="AI708" s="245"/>
      <c r="AJ708" s="245"/>
      <c r="AK708" s="245"/>
      <c r="AL708" s="245"/>
      <c r="AM708" s="248"/>
    </row>
    <row r="709" spans="1:39" ht="39.75" customHeight="1">
      <c r="A709" s="116">
        <f t="shared" si="3"/>
        <v>697</v>
      </c>
      <c r="B709" s="358" t="s">
        <v>223</v>
      </c>
      <c r="C709" s="248"/>
      <c r="D709" s="352"/>
      <c r="E709" s="245"/>
      <c r="F709" s="245"/>
      <c r="G709" s="245"/>
      <c r="H709" s="245"/>
      <c r="I709" s="245"/>
      <c r="J709" s="248"/>
      <c r="K709" s="353"/>
      <c r="L709" s="245"/>
      <c r="M709" s="245"/>
      <c r="N709" s="245"/>
      <c r="O709" s="248"/>
      <c r="P709" s="354"/>
      <c r="Q709" s="245"/>
      <c r="R709" s="245"/>
      <c r="S709" s="245"/>
      <c r="T709" s="245"/>
      <c r="U709" s="245"/>
      <c r="V709" s="245"/>
      <c r="W709" s="245"/>
      <c r="X709" s="248"/>
      <c r="Y709" s="355"/>
      <c r="Z709" s="245"/>
      <c r="AA709" s="246"/>
      <c r="AB709" s="356"/>
      <c r="AC709" s="245"/>
      <c r="AD709" s="248"/>
      <c r="AE709" s="357"/>
      <c r="AF709" s="245"/>
      <c r="AG709" s="245"/>
      <c r="AH709" s="245"/>
      <c r="AI709" s="245"/>
      <c r="AJ709" s="245"/>
      <c r="AK709" s="245"/>
      <c r="AL709" s="245"/>
      <c r="AM709" s="248"/>
    </row>
    <row r="710" spans="1:39" ht="39.75" customHeight="1">
      <c r="A710" s="116">
        <f t="shared" si="3"/>
        <v>698</v>
      </c>
      <c r="B710" s="358" t="s">
        <v>223</v>
      </c>
      <c r="C710" s="248"/>
      <c r="D710" s="352"/>
      <c r="E710" s="245"/>
      <c r="F710" s="245"/>
      <c r="G710" s="245"/>
      <c r="H710" s="245"/>
      <c r="I710" s="245"/>
      <c r="J710" s="248"/>
      <c r="K710" s="353"/>
      <c r="L710" s="245"/>
      <c r="M710" s="245"/>
      <c r="N710" s="245"/>
      <c r="O710" s="248"/>
      <c r="P710" s="354"/>
      <c r="Q710" s="245"/>
      <c r="R710" s="245"/>
      <c r="S710" s="245"/>
      <c r="T710" s="245"/>
      <c r="U710" s="245"/>
      <c r="V710" s="245"/>
      <c r="W710" s="245"/>
      <c r="X710" s="248"/>
      <c r="Y710" s="355"/>
      <c r="Z710" s="245"/>
      <c r="AA710" s="246"/>
      <c r="AB710" s="356"/>
      <c r="AC710" s="245"/>
      <c r="AD710" s="248"/>
      <c r="AE710" s="357"/>
      <c r="AF710" s="245"/>
      <c r="AG710" s="245"/>
      <c r="AH710" s="245"/>
      <c r="AI710" s="245"/>
      <c r="AJ710" s="245"/>
      <c r="AK710" s="245"/>
      <c r="AL710" s="245"/>
      <c r="AM710" s="248"/>
    </row>
    <row r="711" spans="1:39" ht="39.75" customHeight="1">
      <c r="A711" s="116">
        <f t="shared" si="3"/>
        <v>699</v>
      </c>
      <c r="B711" s="358" t="s">
        <v>223</v>
      </c>
      <c r="C711" s="248"/>
      <c r="D711" s="352"/>
      <c r="E711" s="245"/>
      <c r="F711" s="245"/>
      <c r="G711" s="245"/>
      <c r="H711" s="245"/>
      <c r="I711" s="245"/>
      <c r="J711" s="248"/>
      <c r="K711" s="353"/>
      <c r="L711" s="245"/>
      <c r="M711" s="245"/>
      <c r="N711" s="245"/>
      <c r="O711" s="248"/>
      <c r="P711" s="354"/>
      <c r="Q711" s="245"/>
      <c r="R711" s="245"/>
      <c r="S711" s="245"/>
      <c r="T711" s="245"/>
      <c r="U711" s="245"/>
      <c r="V711" s="245"/>
      <c r="W711" s="245"/>
      <c r="X711" s="248"/>
      <c r="Y711" s="355"/>
      <c r="Z711" s="245"/>
      <c r="AA711" s="246"/>
      <c r="AB711" s="356"/>
      <c r="AC711" s="245"/>
      <c r="AD711" s="248"/>
      <c r="AE711" s="357"/>
      <c r="AF711" s="245"/>
      <c r="AG711" s="245"/>
      <c r="AH711" s="245"/>
      <c r="AI711" s="245"/>
      <c r="AJ711" s="245"/>
      <c r="AK711" s="245"/>
      <c r="AL711" s="245"/>
      <c r="AM711" s="248"/>
    </row>
    <row r="712" spans="1:39" ht="39.75" customHeight="1">
      <c r="A712" s="116">
        <f t="shared" si="3"/>
        <v>700</v>
      </c>
      <c r="B712" s="358" t="s">
        <v>223</v>
      </c>
      <c r="C712" s="248"/>
      <c r="D712" s="352"/>
      <c r="E712" s="245"/>
      <c r="F712" s="245"/>
      <c r="G712" s="245"/>
      <c r="H712" s="245"/>
      <c r="I712" s="245"/>
      <c r="J712" s="248"/>
      <c r="K712" s="353"/>
      <c r="L712" s="245"/>
      <c r="M712" s="245"/>
      <c r="N712" s="245"/>
      <c r="O712" s="248"/>
      <c r="P712" s="354"/>
      <c r="Q712" s="245"/>
      <c r="R712" s="245"/>
      <c r="S712" s="245"/>
      <c r="T712" s="245"/>
      <c r="U712" s="245"/>
      <c r="V712" s="245"/>
      <c r="W712" s="245"/>
      <c r="X712" s="248"/>
      <c r="Y712" s="355"/>
      <c r="Z712" s="245"/>
      <c r="AA712" s="246"/>
      <c r="AB712" s="356"/>
      <c r="AC712" s="245"/>
      <c r="AD712" s="248"/>
      <c r="AE712" s="357"/>
      <c r="AF712" s="245"/>
      <c r="AG712" s="245"/>
      <c r="AH712" s="245"/>
      <c r="AI712" s="245"/>
      <c r="AJ712" s="245"/>
      <c r="AK712" s="245"/>
      <c r="AL712" s="245"/>
      <c r="AM712" s="248"/>
    </row>
    <row r="713" spans="1:39" ht="39.75" customHeight="1">
      <c r="A713" s="116">
        <f t="shared" si="3"/>
        <v>701</v>
      </c>
      <c r="B713" s="358" t="s">
        <v>223</v>
      </c>
      <c r="C713" s="248"/>
      <c r="D713" s="352"/>
      <c r="E713" s="245"/>
      <c r="F713" s="245"/>
      <c r="G713" s="245"/>
      <c r="H713" s="245"/>
      <c r="I713" s="245"/>
      <c r="J713" s="248"/>
      <c r="K713" s="353"/>
      <c r="L713" s="245"/>
      <c r="M713" s="245"/>
      <c r="N713" s="245"/>
      <c r="O713" s="248"/>
      <c r="P713" s="354"/>
      <c r="Q713" s="245"/>
      <c r="R713" s="245"/>
      <c r="S713" s="245"/>
      <c r="T713" s="245"/>
      <c r="U713" s="245"/>
      <c r="V713" s="245"/>
      <c r="W713" s="245"/>
      <c r="X713" s="248"/>
      <c r="Y713" s="355"/>
      <c r="Z713" s="245"/>
      <c r="AA713" s="246"/>
      <c r="AB713" s="356"/>
      <c r="AC713" s="245"/>
      <c r="AD713" s="248"/>
      <c r="AE713" s="357"/>
      <c r="AF713" s="245"/>
      <c r="AG713" s="245"/>
      <c r="AH713" s="245"/>
      <c r="AI713" s="245"/>
      <c r="AJ713" s="245"/>
      <c r="AK713" s="245"/>
      <c r="AL713" s="245"/>
      <c r="AM713" s="248"/>
    </row>
    <row r="714" spans="1:39" ht="39.75" customHeight="1">
      <c r="A714" s="116">
        <f t="shared" si="3"/>
        <v>702</v>
      </c>
      <c r="B714" s="358" t="s">
        <v>223</v>
      </c>
      <c r="C714" s="248"/>
      <c r="D714" s="352"/>
      <c r="E714" s="245"/>
      <c r="F714" s="245"/>
      <c r="G714" s="245"/>
      <c r="H714" s="245"/>
      <c r="I714" s="245"/>
      <c r="J714" s="248"/>
      <c r="K714" s="353"/>
      <c r="L714" s="245"/>
      <c r="M714" s="245"/>
      <c r="N714" s="245"/>
      <c r="O714" s="248"/>
      <c r="P714" s="354"/>
      <c r="Q714" s="245"/>
      <c r="R714" s="245"/>
      <c r="S714" s="245"/>
      <c r="T714" s="245"/>
      <c r="U714" s="245"/>
      <c r="V714" s="245"/>
      <c r="W714" s="245"/>
      <c r="X714" s="248"/>
      <c r="Y714" s="355"/>
      <c r="Z714" s="245"/>
      <c r="AA714" s="246"/>
      <c r="AB714" s="356"/>
      <c r="AC714" s="245"/>
      <c r="AD714" s="248"/>
      <c r="AE714" s="357"/>
      <c r="AF714" s="245"/>
      <c r="AG714" s="245"/>
      <c r="AH714" s="245"/>
      <c r="AI714" s="245"/>
      <c r="AJ714" s="245"/>
      <c r="AK714" s="245"/>
      <c r="AL714" s="245"/>
      <c r="AM714" s="248"/>
    </row>
    <row r="715" spans="1:39" ht="39.75" customHeight="1">
      <c r="A715" s="116">
        <f t="shared" si="3"/>
        <v>703</v>
      </c>
      <c r="B715" s="358" t="s">
        <v>223</v>
      </c>
      <c r="C715" s="248"/>
      <c r="D715" s="352"/>
      <c r="E715" s="245"/>
      <c r="F715" s="245"/>
      <c r="G715" s="245"/>
      <c r="H715" s="245"/>
      <c r="I715" s="245"/>
      <c r="J715" s="248"/>
      <c r="K715" s="353"/>
      <c r="L715" s="245"/>
      <c r="M715" s="245"/>
      <c r="N715" s="245"/>
      <c r="O715" s="248"/>
      <c r="P715" s="354"/>
      <c r="Q715" s="245"/>
      <c r="R715" s="245"/>
      <c r="S715" s="245"/>
      <c r="T715" s="245"/>
      <c r="U715" s="245"/>
      <c r="V715" s="245"/>
      <c r="W715" s="245"/>
      <c r="X715" s="248"/>
      <c r="Y715" s="355"/>
      <c r="Z715" s="245"/>
      <c r="AA715" s="246"/>
      <c r="AB715" s="356"/>
      <c r="AC715" s="245"/>
      <c r="AD715" s="248"/>
      <c r="AE715" s="357"/>
      <c r="AF715" s="245"/>
      <c r="AG715" s="245"/>
      <c r="AH715" s="245"/>
      <c r="AI715" s="245"/>
      <c r="AJ715" s="245"/>
      <c r="AK715" s="245"/>
      <c r="AL715" s="245"/>
      <c r="AM715" s="248"/>
    </row>
    <row r="716" spans="1:39" ht="39.75" customHeight="1">
      <c r="A716" s="116">
        <f t="shared" si="3"/>
        <v>704</v>
      </c>
      <c r="B716" s="358" t="s">
        <v>223</v>
      </c>
      <c r="C716" s="248"/>
      <c r="D716" s="352"/>
      <c r="E716" s="245"/>
      <c r="F716" s="245"/>
      <c r="G716" s="245"/>
      <c r="H716" s="245"/>
      <c r="I716" s="245"/>
      <c r="J716" s="248"/>
      <c r="K716" s="353"/>
      <c r="L716" s="245"/>
      <c r="M716" s="245"/>
      <c r="N716" s="245"/>
      <c r="O716" s="248"/>
      <c r="P716" s="354"/>
      <c r="Q716" s="245"/>
      <c r="R716" s="245"/>
      <c r="S716" s="245"/>
      <c r="T716" s="245"/>
      <c r="U716" s="245"/>
      <c r="V716" s="245"/>
      <c r="W716" s="245"/>
      <c r="X716" s="248"/>
      <c r="Y716" s="355"/>
      <c r="Z716" s="245"/>
      <c r="AA716" s="246"/>
      <c r="AB716" s="356"/>
      <c r="AC716" s="245"/>
      <c r="AD716" s="248"/>
      <c r="AE716" s="357"/>
      <c r="AF716" s="245"/>
      <c r="AG716" s="245"/>
      <c r="AH716" s="245"/>
      <c r="AI716" s="245"/>
      <c r="AJ716" s="245"/>
      <c r="AK716" s="245"/>
      <c r="AL716" s="245"/>
      <c r="AM716" s="248"/>
    </row>
    <row r="717" spans="1:39" ht="39.75" customHeight="1">
      <c r="A717" s="116">
        <f t="shared" si="3"/>
        <v>705</v>
      </c>
      <c r="B717" s="358" t="s">
        <v>223</v>
      </c>
      <c r="C717" s="248"/>
      <c r="D717" s="352"/>
      <c r="E717" s="245"/>
      <c r="F717" s="245"/>
      <c r="G717" s="245"/>
      <c r="H717" s="245"/>
      <c r="I717" s="245"/>
      <c r="J717" s="248"/>
      <c r="K717" s="353"/>
      <c r="L717" s="245"/>
      <c r="M717" s="245"/>
      <c r="N717" s="245"/>
      <c r="O717" s="248"/>
      <c r="P717" s="354"/>
      <c r="Q717" s="245"/>
      <c r="R717" s="245"/>
      <c r="S717" s="245"/>
      <c r="T717" s="245"/>
      <c r="U717" s="245"/>
      <c r="V717" s="245"/>
      <c r="W717" s="245"/>
      <c r="X717" s="248"/>
      <c r="Y717" s="355"/>
      <c r="Z717" s="245"/>
      <c r="AA717" s="246"/>
      <c r="AB717" s="356"/>
      <c r="AC717" s="245"/>
      <c r="AD717" s="248"/>
      <c r="AE717" s="357"/>
      <c r="AF717" s="245"/>
      <c r="AG717" s="245"/>
      <c r="AH717" s="245"/>
      <c r="AI717" s="245"/>
      <c r="AJ717" s="245"/>
      <c r="AK717" s="245"/>
      <c r="AL717" s="245"/>
      <c r="AM717" s="248"/>
    </row>
    <row r="718" spans="1:39" ht="39.75" customHeight="1">
      <c r="A718" s="116">
        <f t="shared" si="3"/>
        <v>706</v>
      </c>
      <c r="B718" s="358" t="s">
        <v>223</v>
      </c>
      <c r="C718" s="248"/>
      <c r="D718" s="352"/>
      <c r="E718" s="245"/>
      <c r="F718" s="245"/>
      <c r="G718" s="245"/>
      <c r="H718" s="245"/>
      <c r="I718" s="245"/>
      <c r="J718" s="248"/>
      <c r="K718" s="353"/>
      <c r="L718" s="245"/>
      <c r="M718" s="245"/>
      <c r="N718" s="245"/>
      <c r="O718" s="248"/>
      <c r="P718" s="354"/>
      <c r="Q718" s="245"/>
      <c r="R718" s="245"/>
      <c r="S718" s="245"/>
      <c r="T718" s="245"/>
      <c r="U718" s="245"/>
      <c r="V718" s="245"/>
      <c r="W718" s="245"/>
      <c r="X718" s="248"/>
      <c r="Y718" s="355"/>
      <c r="Z718" s="245"/>
      <c r="AA718" s="246"/>
      <c r="AB718" s="356"/>
      <c r="AC718" s="245"/>
      <c r="AD718" s="248"/>
      <c r="AE718" s="357"/>
      <c r="AF718" s="245"/>
      <c r="AG718" s="245"/>
      <c r="AH718" s="245"/>
      <c r="AI718" s="245"/>
      <c r="AJ718" s="245"/>
      <c r="AK718" s="245"/>
      <c r="AL718" s="245"/>
      <c r="AM718" s="248"/>
    </row>
    <row r="719" spans="1:39" ht="39.75" customHeight="1">
      <c r="A719" s="116">
        <f t="shared" si="3"/>
        <v>707</v>
      </c>
      <c r="B719" s="358" t="s">
        <v>223</v>
      </c>
      <c r="C719" s="248"/>
      <c r="D719" s="352"/>
      <c r="E719" s="245"/>
      <c r="F719" s="245"/>
      <c r="G719" s="245"/>
      <c r="H719" s="245"/>
      <c r="I719" s="245"/>
      <c r="J719" s="248"/>
      <c r="K719" s="353"/>
      <c r="L719" s="245"/>
      <c r="M719" s="245"/>
      <c r="N719" s="245"/>
      <c r="O719" s="248"/>
      <c r="P719" s="354"/>
      <c r="Q719" s="245"/>
      <c r="R719" s="245"/>
      <c r="S719" s="245"/>
      <c r="T719" s="245"/>
      <c r="U719" s="245"/>
      <c r="V719" s="245"/>
      <c r="W719" s="245"/>
      <c r="X719" s="248"/>
      <c r="Y719" s="355"/>
      <c r="Z719" s="245"/>
      <c r="AA719" s="246"/>
      <c r="AB719" s="356"/>
      <c r="AC719" s="245"/>
      <c r="AD719" s="248"/>
      <c r="AE719" s="357"/>
      <c r="AF719" s="245"/>
      <c r="AG719" s="245"/>
      <c r="AH719" s="245"/>
      <c r="AI719" s="245"/>
      <c r="AJ719" s="245"/>
      <c r="AK719" s="245"/>
      <c r="AL719" s="245"/>
      <c r="AM719" s="248"/>
    </row>
    <row r="720" spans="1:39" ht="39.75" customHeight="1">
      <c r="A720" s="116">
        <f t="shared" si="3"/>
        <v>708</v>
      </c>
      <c r="B720" s="358" t="s">
        <v>223</v>
      </c>
      <c r="C720" s="248"/>
      <c r="D720" s="352"/>
      <c r="E720" s="245"/>
      <c r="F720" s="245"/>
      <c r="G720" s="245"/>
      <c r="H720" s="245"/>
      <c r="I720" s="245"/>
      <c r="J720" s="248"/>
      <c r="K720" s="353"/>
      <c r="L720" s="245"/>
      <c r="M720" s="245"/>
      <c r="N720" s="245"/>
      <c r="O720" s="248"/>
      <c r="P720" s="354"/>
      <c r="Q720" s="245"/>
      <c r="R720" s="245"/>
      <c r="S720" s="245"/>
      <c r="T720" s="245"/>
      <c r="U720" s="245"/>
      <c r="V720" s="245"/>
      <c r="W720" s="245"/>
      <c r="X720" s="248"/>
      <c r="Y720" s="355"/>
      <c r="Z720" s="245"/>
      <c r="AA720" s="246"/>
      <c r="AB720" s="356"/>
      <c r="AC720" s="245"/>
      <c r="AD720" s="248"/>
      <c r="AE720" s="357"/>
      <c r="AF720" s="245"/>
      <c r="AG720" s="245"/>
      <c r="AH720" s="245"/>
      <c r="AI720" s="245"/>
      <c r="AJ720" s="245"/>
      <c r="AK720" s="245"/>
      <c r="AL720" s="245"/>
      <c r="AM720" s="248"/>
    </row>
    <row r="721" spans="1:39" ht="39.75" customHeight="1">
      <c r="A721" s="116">
        <f t="shared" si="3"/>
        <v>709</v>
      </c>
      <c r="B721" s="358" t="s">
        <v>223</v>
      </c>
      <c r="C721" s="248"/>
      <c r="D721" s="352"/>
      <c r="E721" s="245"/>
      <c r="F721" s="245"/>
      <c r="G721" s="245"/>
      <c r="H721" s="245"/>
      <c r="I721" s="245"/>
      <c r="J721" s="248"/>
      <c r="K721" s="353"/>
      <c r="L721" s="245"/>
      <c r="M721" s="245"/>
      <c r="N721" s="245"/>
      <c r="O721" s="248"/>
      <c r="P721" s="354"/>
      <c r="Q721" s="245"/>
      <c r="R721" s="245"/>
      <c r="S721" s="245"/>
      <c r="T721" s="245"/>
      <c r="U721" s="245"/>
      <c r="V721" s="245"/>
      <c r="W721" s="245"/>
      <c r="X721" s="248"/>
      <c r="Y721" s="355"/>
      <c r="Z721" s="245"/>
      <c r="AA721" s="246"/>
      <c r="AB721" s="356"/>
      <c r="AC721" s="245"/>
      <c r="AD721" s="248"/>
      <c r="AE721" s="357"/>
      <c r="AF721" s="245"/>
      <c r="AG721" s="245"/>
      <c r="AH721" s="245"/>
      <c r="AI721" s="245"/>
      <c r="AJ721" s="245"/>
      <c r="AK721" s="245"/>
      <c r="AL721" s="245"/>
      <c r="AM721" s="248"/>
    </row>
    <row r="722" spans="1:39" ht="39.75" customHeight="1">
      <c r="A722" s="116">
        <f t="shared" si="3"/>
        <v>710</v>
      </c>
      <c r="B722" s="358" t="s">
        <v>223</v>
      </c>
      <c r="C722" s="248"/>
      <c r="D722" s="352"/>
      <c r="E722" s="245"/>
      <c r="F722" s="245"/>
      <c r="G722" s="245"/>
      <c r="H722" s="245"/>
      <c r="I722" s="245"/>
      <c r="J722" s="248"/>
      <c r="K722" s="353"/>
      <c r="L722" s="245"/>
      <c r="M722" s="245"/>
      <c r="N722" s="245"/>
      <c r="O722" s="248"/>
      <c r="P722" s="354"/>
      <c r="Q722" s="245"/>
      <c r="R722" s="245"/>
      <c r="S722" s="245"/>
      <c r="T722" s="245"/>
      <c r="U722" s="245"/>
      <c r="V722" s="245"/>
      <c r="W722" s="245"/>
      <c r="X722" s="248"/>
      <c r="Y722" s="355"/>
      <c r="Z722" s="245"/>
      <c r="AA722" s="246"/>
      <c r="AB722" s="356"/>
      <c r="AC722" s="245"/>
      <c r="AD722" s="248"/>
      <c r="AE722" s="357"/>
      <c r="AF722" s="245"/>
      <c r="AG722" s="245"/>
      <c r="AH722" s="245"/>
      <c r="AI722" s="245"/>
      <c r="AJ722" s="245"/>
      <c r="AK722" s="245"/>
      <c r="AL722" s="245"/>
      <c r="AM722" s="248"/>
    </row>
    <row r="723" spans="1:39" ht="39.75" customHeight="1">
      <c r="A723" s="116">
        <f t="shared" si="3"/>
        <v>711</v>
      </c>
      <c r="B723" s="358" t="s">
        <v>223</v>
      </c>
      <c r="C723" s="248"/>
      <c r="D723" s="352"/>
      <c r="E723" s="245"/>
      <c r="F723" s="245"/>
      <c r="G723" s="245"/>
      <c r="H723" s="245"/>
      <c r="I723" s="245"/>
      <c r="J723" s="248"/>
      <c r="K723" s="353"/>
      <c r="L723" s="245"/>
      <c r="M723" s="245"/>
      <c r="N723" s="245"/>
      <c r="O723" s="248"/>
      <c r="P723" s="354"/>
      <c r="Q723" s="245"/>
      <c r="R723" s="245"/>
      <c r="S723" s="245"/>
      <c r="T723" s="245"/>
      <c r="U723" s="245"/>
      <c r="V723" s="245"/>
      <c r="W723" s="245"/>
      <c r="X723" s="248"/>
      <c r="Y723" s="355"/>
      <c r="Z723" s="245"/>
      <c r="AA723" s="246"/>
      <c r="AB723" s="356"/>
      <c r="AC723" s="245"/>
      <c r="AD723" s="248"/>
      <c r="AE723" s="357"/>
      <c r="AF723" s="245"/>
      <c r="AG723" s="245"/>
      <c r="AH723" s="245"/>
      <c r="AI723" s="245"/>
      <c r="AJ723" s="245"/>
      <c r="AK723" s="245"/>
      <c r="AL723" s="245"/>
      <c r="AM723" s="248"/>
    </row>
    <row r="724" spans="1:39" ht="39.75" customHeight="1">
      <c r="A724" s="116">
        <f t="shared" si="3"/>
        <v>712</v>
      </c>
      <c r="B724" s="358" t="s">
        <v>223</v>
      </c>
      <c r="C724" s="248"/>
      <c r="D724" s="352"/>
      <c r="E724" s="245"/>
      <c r="F724" s="245"/>
      <c r="G724" s="245"/>
      <c r="H724" s="245"/>
      <c r="I724" s="245"/>
      <c r="J724" s="248"/>
      <c r="K724" s="353"/>
      <c r="L724" s="245"/>
      <c r="M724" s="245"/>
      <c r="N724" s="245"/>
      <c r="O724" s="248"/>
      <c r="P724" s="354"/>
      <c r="Q724" s="245"/>
      <c r="R724" s="245"/>
      <c r="S724" s="245"/>
      <c r="T724" s="245"/>
      <c r="U724" s="245"/>
      <c r="V724" s="245"/>
      <c r="W724" s="245"/>
      <c r="X724" s="248"/>
      <c r="Y724" s="355"/>
      <c r="Z724" s="245"/>
      <c r="AA724" s="246"/>
      <c r="AB724" s="356"/>
      <c r="AC724" s="245"/>
      <c r="AD724" s="248"/>
      <c r="AE724" s="357"/>
      <c r="AF724" s="245"/>
      <c r="AG724" s="245"/>
      <c r="AH724" s="245"/>
      <c r="AI724" s="245"/>
      <c r="AJ724" s="245"/>
      <c r="AK724" s="245"/>
      <c r="AL724" s="245"/>
      <c r="AM724" s="248"/>
    </row>
    <row r="725" spans="1:39" ht="39.75" customHeight="1">
      <c r="A725" s="116">
        <f t="shared" si="3"/>
        <v>713</v>
      </c>
      <c r="B725" s="358" t="s">
        <v>223</v>
      </c>
      <c r="C725" s="248"/>
      <c r="D725" s="352"/>
      <c r="E725" s="245"/>
      <c r="F725" s="245"/>
      <c r="G725" s="245"/>
      <c r="H725" s="245"/>
      <c r="I725" s="245"/>
      <c r="J725" s="248"/>
      <c r="K725" s="353"/>
      <c r="L725" s="245"/>
      <c r="M725" s="245"/>
      <c r="N725" s="245"/>
      <c r="O725" s="248"/>
      <c r="P725" s="354"/>
      <c r="Q725" s="245"/>
      <c r="R725" s="245"/>
      <c r="S725" s="245"/>
      <c r="T725" s="245"/>
      <c r="U725" s="245"/>
      <c r="V725" s="245"/>
      <c r="W725" s="245"/>
      <c r="X725" s="248"/>
      <c r="Y725" s="355"/>
      <c r="Z725" s="245"/>
      <c r="AA725" s="246"/>
      <c r="AB725" s="356"/>
      <c r="AC725" s="245"/>
      <c r="AD725" s="248"/>
      <c r="AE725" s="357"/>
      <c r="AF725" s="245"/>
      <c r="AG725" s="245"/>
      <c r="AH725" s="245"/>
      <c r="AI725" s="245"/>
      <c r="AJ725" s="245"/>
      <c r="AK725" s="245"/>
      <c r="AL725" s="245"/>
      <c r="AM725" s="248"/>
    </row>
    <row r="726" spans="1:39" ht="39.75" customHeight="1">
      <c r="A726" s="116">
        <f t="shared" si="3"/>
        <v>714</v>
      </c>
      <c r="B726" s="358" t="s">
        <v>223</v>
      </c>
      <c r="C726" s="248"/>
      <c r="D726" s="352"/>
      <c r="E726" s="245"/>
      <c r="F726" s="245"/>
      <c r="G726" s="245"/>
      <c r="H726" s="245"/>
      <c r="I726" s="245"/>
      <c r="J726" s="248"/>
      <c r="K726" s="353"/>
      <c r="L726" s="245"/>
      <c r="M726" s="245"/>
      <c r="N726" s="245"/>
      <c r="O726" s="248"/>
      <c r="P726" s="354"/>
      <c r="Q726" s="245"/>
      <c r="R726" s="245"/>
      <c r="S726" s="245"/>
      <c r="T726" s="245"/>
      <c r="U726" s="245"/>
      <c r="V726" s="245"/>
      <c r="W726" s="245"/>
      <c r="X726" s="248"/>
      <c r="Y726" s="355"/>
      <c r="Z726" s="245"/>
      <c r="AA726" s="246"/>
      <c r="AB726" s="356"/>
      <c r="AC726" s="245"/>
      <c r="AD726" s="248"/>
      <c r="AE726" s="357"/>
      <c r="AF726" s="245"/>
      <c r="AG726" s="245"/>
      <c r="AH726" s="245"/>
      <c r="AI726" s="245"/>
      <c r="AJ726" s="245"/>
      <c r="AK726" s="245"/>
      <c r="AL726" s="245"/>
      <c r="AM726" s="248"/>
    </row>
    <row r="727" spans="1:39" ht="39.75" customHeight="1">
      <c r="A727" s="116">
        <f t="shared" si="3"/>
        <v>715</v>
      </c>
      <c r="B727" s="358" t="s">
        <v>223</v>
      </c>
      <c r="C727" s="248"/>
      <c r="D727" s="352"/>
      <c r="E727" s="245"/>
      <c r="F727" s="245"/>
      <c r="G727" s="245"/>
      <c r="H727" s="245"/>
      <c r="I727" s="245"/>
      <c r="J727" s="248"/>
      <c r="K727" s="353"/>
      <c r="L727" s="245"/>
      <c r="M727" s="245"/>
      <c r="N727" s="245"/>
      <c r="O727" s="248"/>
      <c r="P727" s="354"/>
      <c r="Q727" s="245"/>
      <c r="R727" s="245"/>
      <c r="S727" s="245"/>
      <c r="T727" s="245"/>
      <c r="U727" s="245"/>
      <c r="V727" s="245"/>
      <c r="W727" s="245"/>
      <c r="X727" s="248"/>
      <c r="Y727" s="355"/>
      <c r="Z727" s="245"/>
      <c r="AA727" s="246"/>
      <c r="AB727" s="356"/>
      <c r="AC727" s="245"/>
      <c r="AD727" s="248"/>
      <c r="AE727" s="357"/>
      <c r="AF727" s="245"/>
      <c r="AG727" s="245"/>
      <c r="AH727" s="245"/>
      <c r="AI727" s="245"/>
      <c r="AJ727" s="245"/>
      <c r="AK727" s="245"/>
      <c r="AL727" s="245"/>
      <c r="AM727" s="248"/>
    </row>
    <row r="728" spans="1:39" ht="39.75" customHeight="1">
      <c r="A728" s="116">
        <f t="shared" si="3"/>
        <v>716</v>
      </c>
      <c r="B728" s="358" t="s">
        <v>223</v>
      </c>
      <c r="C728" s="248"/>
      <c r="D728" s="352"/>
      <c r="E728" s="245"/>
      <c r="F728" s="245"/>
      <c r="G728" s="245"/>
      <c r="H728" s="245"/>
      <c r="I728" s="245"/>
      <c r="J728" s="248"/>
      <c r="K728" s="353"/>
      <c r="L728" s="245"/>
      <c r="M728" s="245"/>
      <c r="N728" s="245"/>
      <c r="O728" s="248"/>
      <c r="P728" s="354"/>
      <c r="Q728" s="245"/>
      <c r="R728" s="245"/>
      <c r="S728" s="245"/>
      <c r="T728" s="245"/>
      <c r="U728" s="245"/>
      <c r="V728" s="245"/>
      <c r="W728" s="245"/>
      <c r="X728" s="248"/>
      <c r="Y728" s="355"/>
      <c r="Z728" s="245"/>
      <c r="AA728" s="246"/>
      <c r="AB728" s="356"/>
      <c r="AC728" s="245"/>
      <c r="AD728" s="248"/>
      <c r="AE728" s="357"/>
      <c r="AF728" s="245"/>
      <c r="AG728" s="245"/>
      <c r="AH728" s="245"/>
      <c r="AI728" s="245"/>
      <c r="AJ728" s="245"/>
      <c r="AK728" s="245"/>
      <c r="AL728" s="245"/>
      <c r="AM728" s="248"/>
    </row>
    <row r="729" spans="1:39" ht="39.75" customHeight="1">
      <c r="A729" s="116">
        <f t="shared" si="3"/>
        <v>717</v>
      </c>
      <c r="B729" s="358" t="s">
        <v>223</v>
      </c>
      <c r="C729" s="248"/>
      <c r="D729" s="352"/>
      <c r="E729" s="245"/>
      <c r="F729" s="245"/>
      <c r="G729" s="245"/>
      <c r="H729" s="245"/>
      <c r="I729" s="245"/>
      <c r="J729" s="248"/>
      <c r="K729" s="353"/>
      <c r="L729" s="245"/>
      <c r="M729" s="245"/>
      <c r="N729" s="245"/>
      <c r="O729" s="248"/>
      <c r="P729" s="354"/>
      <c r="Q729" s="245"/>
      <c r="R729" s="245"/>
      <c r="S729" s="245"/>
      <c r="T729" s="245"/>
      <c r="U729" s="245"/>
      <c r="V729" s="245"/>
      <c r="W729" s="245"/>
      <c r="X729" s="248"/>
      <c r="Y729" s="355"/>
      <c r="Z729" s="245"/>
      <c r="AA729" s="246"/>
      <c r="AB729" s="356"/>
      <c r="AC729" s="245"/>
      <c r="AD729" s="248"/>
      <c r="AE729" s="357"/>
      <c r="AF729" s="245"/>
      <c r="AG729" s="245"/>
      <c r="AH729" s="245"/>
      <c r="AI729" s="245"/>
      <c r="AJ729" s="245"/>
      <c r="AK729" s="245"/>
      <c r="AL729" s="245"/>
      <c r="AM729" s="248"/>
    </row>
    <row r="730" spans="1:39" ht="39.75" customHeight="1">
      <c r="A730" s="116">
        <f t="shared" si="3"/>
        <v>718</v>
      </c>
      <c r="B730" s="358" t="s">
        <v>223</v>
      </c>
      <c r="C730" s="248"/>
      <c r="D730" s="352"/>
      <c r="E730" s="245"/>
      <c r="F730" s="245"/>
      <c r="G730" s="245"/>
      <c r="H730" s="245"/>
      <c r="I730" s="245"/>
      <c r="J730" s="248"/>
      <c r="K730" s="353"/>
      <c r="L730" s="245"/>
      <c r="M730" s="245"/>
      <c r="N730" s="245"/>
      <c r="O730" s="248"/>
      <c r="P730" s="354"/>
      <c r="Q730" s="245"/>
      <c r="R730" s="245"/>
      <c r="S730" s="245"/>
      <c r="T730" s="245"/>
      <c r="U730" s="245"/>
      <c r="V730" s="245"/>
      <c r="W730" s="245"/>
      <c r="X730" s="248"/>
      <c r="Y730" s="355"/>
      <c r="Z730" s="245"/>
      <c r="AA730" s="246"/>
      <c r="AB730" s="356"/>
      <c r="AC730" s="245"/>
      <c r="AD730" s="248"/>
      <c r="AE730" s="357"/>
      <c r="AF730" s="245"/>
      <c r="AG730" s="245"/>
      <c r="AH730" s="245"/>
      <c r="AI730" s="245"/>
      <c r="AJ730" s="245"/>
      <c r="AK730" s="245"/>
      <c r="AL730" s="245"/>
      <c r="AM730" s="248"/>
    </row>
    <row r="731" spans="1:39" ht="39.75" customHeight="1">
      <c r="A731" s="116">
        <f t="shared" si="3"/>
        <v>719</v>
      </c>
      <c r="B731" s="358" t="s">
        <v>223</v>
      </c>
      <c r="C731" s="248"/>
      <c r="D731" s="352"/>
      <c r="E731" s="245"/>
      <c r="F731" s="245"/>
      <c r="G731" s="245"/>
      <c r="H731" s="245"/>
      <c r="I731" s="245"/>
      <c r="J731" s="248"/>
      <c r="K731" s="353"/>
      <c r="L731" s="245"/>
      <c r="M731" s="245"/>
      <c r="N731" s="245"/>
      <c r="O731" s="248"/>
      <c r="P731" s="354"/>
      <c r="Q731" s="245"/>
      <c r="R731" s="245"/>
      <c r="S731" s="245"/>
      <c r="T731" s="245"/>
      <c r="U731" s="245"/>
      <c r="V731" s="245"/>
      <c r="W731" s="245"/>
      <c r="X731" s="248"/>
      <c r="Y731" s="355"/>
      <c r="Z731" s="245"/>
      <c r="AA731" s="246"/>
      <c r="AB731" s="356"/>
      <c r="AC731" s="245"/>
      <c r="AD731" s="248"/>
      <c r="AE731" s="357"/>
      <c r="AF731" s="245"/>
      <c r="AG731" s="245"/>
      <c r="AH731" s="245"/>
      <c r="AI731" s="245"/>
      <c r="AJ731" s="245"/>
      <c r="AK731" s="245"/>
      <c r="AL731" s="245"/>
      <c r="AM731" s="248"/>
    </row>
    <row r="732" spans="1:39" ht="39.75" customHeight="1">
      <c r="A732" s="116">
        <f t="shared" si="3"/>
        <v>720</v>
      </c>
      <c r="B732" s="358" t="s">
        <v>223</v>
      </c>
      <c r="C732" s="248"/>
      <c r="D732" s="352"/>
      <c r="E732" s="245"/>
      <c r="F732" s="245"/>
      <c r="G732" s="245"/>
      <c r="H732" s="245"/>
      <c r="I732" s="245"/>
      <c r="J732" s="248"/>
      <c r="K732" s="353"/>
      <c r="L732" s="245"/>
      <c r="M732" s="245"/>
      <c r="N732" s="245"/>
      <c r="O732" s="248"/>
      <c r="P732" s="354"/>
      <c r="Q732" s="245"/>
      <c r="R732" s="245"/>
      <c r="S732" s="245"/>
      <c r="T732" s="245"/>
      <c r="U732" s="245"/>
      <c r="V732" s="245"/>
      <c r="W732" s="245"/>
      <c r="X732" s="248"/>
      <c r="Y732" s="355"/>
      <c r="Z732" s="245"/>
      <c r="AA732" s="246"/>
      <c r="AB732" s="356"/>
      <c r="AC732" s="245"/>
      <c r="AD732" s="248"/>
      <c r="AE732" s="357"/>
      <c r="AF732" s="245"/>
      <c r="AG732" s="245"/>
      <c r="AH732" s="245"/>
      <c r="AI732" s="245"/>
      <c r="AJ732" s="245"/>
      <c r="AK732" s="245"/>
      <c r="AL732" s="245"/>
      <c r="AM732" s="248"/>
    </row>
    <row r="733" spans="1:39" ht="39.75" customHeight="1">
      <c r="A733" s="116">
        <f t="shared" si="3"/>
        <v>721</v>
      </c>
      <c r="B733" s="358" t="s">
        <v>223</v>
      </c>
      <c r="C733" s="248"/>
      <c r="D733" s="352"/>
      <c r="E733" s="245"/>
      <c r="F733" s="245"/>
      <c r="G733" s="245"/>
      <c r="H733" s="245"/>
      <c r="I733" s="245"/>
      <c r="J733" s="248"/>
      <c r="K733" s="353"/>
      <c r="L733" s="245"/>
      <c r="M733" s="245"/>
      <c r="N733" s="245"/>
      <c r="O733" s="248"/>
      <c r="P733" s="354"/>
      <c r="Q733" s="245"/>
      <c r="R733" s="245"/>
      <c r="S733" s="245"/>
      <c r="T733" s="245"/>
      <c r="U733" s="245"/>
      <c r="V733" s="245"/>
      <c r="W733" s="245"/>
      <c r="X733" s="248"/>
      <c r="Y733" s="355"/>
      <c r="Z733" s="245"/>
      <c r="AA733" s="246"/>
      <c r="AB733" s="356"/>
      <c r="AC733" s="245"/>
      <c r="AD733" s="248"/>
      <c r="AE733" s="357"/>
      <c r="AF733" s="245"/>
      <c r="AG733" s="245"/>
      <c r="AH733" s="245"/>
      <c r="AI733" s="245"/>
      <c r="AJ733" s="245"/>
      <c r="AK733" s="245"/>
      <c r="AL733" s="245"/>
      <c r="AM733" s="248"/>
    </row>
    <row r="734" spans="1:39" ht="39.75" customHeight="1">
      <c r="A734" s="116">
        <f t="shared" si="3"/>
        <v>722</v>
      </c>
      <c r="B734" s="358" t="s">
        <v>223</v>
      </c>
      <c r="C734" s="248"/>
      <c r="D734" s="352"/>
      <c r="E734" s="245"/>
      <c r="F734" s="245"/>
      <c r="G734" s="245"/>
      <c r="H734" s="245"/>
      <c r="I734" s="245"/>
      <c r="J734" s="248"/>
      <c r="K734" s="353"/>
      <c r="L734" s="245"/>
      <c r="M734" s="245"/>
      <c r="N734" s="245"/>
      <c r="O734" s="248"/>
      <c r="P734" s="354"/>
      <c r="Q734" s="245"/>
      <c r="R734" s="245"/>
      <c r="S734" s="245"/>
      <c r="T734" s="245"/>
      <c r="U734" s="245"/>
      <c r="V734" s="245"/>
      <c r="W734" s="245"/>
      <c r="X734" s="248"/>
      <c r="Y734" s="355"/>
      <c r="Z734" s="245"/>
      <c r="AA734" s="246"/>
      <c r="AB734" s="356"/>
      <c r="AC734" s="245"/>
      <c r="AD734" s="248"/>
      <c r="AE734" s="357"/>
      <c r="AF734" s="245"/>
      <c r="AG734" s="245"/>
      <c r="AH734" s="245"/>
      <c r="AI734" s="245"/>
      <c r="AJ734" s="245"/>
      <c r="AK734" s="245"/>
      <c r="AL734" s="245"/>
      <c r="AM734" s="248"/>
    </row>
    <row r="735" spans="1:39" ht="39.75" customHeight="1">
      <c r="A735" s="116">
        <f t="shared" si="3"/>
        <v>723</v>
      </c>
      <c r="B735" s="358" t="s">
        <v>223</v>
      </c>
      <c r="C735" s="248"/>
      <c r="D735" s="352"/>
      <c r="E735" s="245"/>
      <c r="F735" s="245"/>
      <c r="G735" s="245"/>
      <c r="H735" s="245"/>
      <c r="I735" s="245"/>
      <c r="J735" s="248"/>
      <c r="K735" s="353"/>
      <c r="L735" s="245"/>
      <c r="M735" s="245"/>
      <c r="N735" s="245"/>
      <c r="O735" s="248"/>
      <c r="P735" s="354"/>
      <c r="Q735" s="245"/>
      <c r="R735" s="245"/>
      <c r="S735" s="245"/>
      <c r="T735" s="245"/>
      <c r="U735" s="245"/>
      <c r="V735" s="245"/>
      <c r="W735" s="245"/>
      <c r="X735" s="248"/>
      <c r="Y735" s="355"/>
      <c r="Z735" s="245"/>
      <c r="AA735" s="246"/>
      <c r="AB735" s="356"/>
      <c r="AC735" s="245"/>
      <c r="AD735" s="248"/>
      <c r="AE735" s="357"/>
      <c r="AF735" s="245"/>
      <c r="AG735" s="245"/>
      <c r="AH735" s="245"/>
      <c r="AI735" s="245"/>
      <c r="AJ735" s="245"/>
      <c r="AK735" s="245"/>
      <c r="AL735" s="245"/>
      <c r="AM735" s="248"/>
    </row>
    <row r="736" spans="1:39" ht="39.75" customHeight="1">
      <c r="A736" s="116">
        <f t="shared" si="3"/>
        <v>724</v>
      </c>
      <c r="B736" s="358" t="s">
        <v>223</v>
      </c>
      <c r="C736" s="248"/>
      <c r="D736" s="352"/>
      <c r="E736" s="245"/>
      <c r="F736" s="245"/>
      <c r="G736" s="245"/>
      <c r="H736" s="245"/>
      <c r="I736" s="245"/>
      <c r="J736" s="248"/>
      <c r="K736" s="353"/>
      <c r="L736" s="245"/>
      <c r="M736" s="245"/>
      <c r="N736" s="245"/>
      <c r="O736" s="248"/>
      <c r="P736" s="354"/>
      <c r="Q736" s="245"/>
      <c r="R736" s="245"/>
      <c r="S736" s="245"/>
      <c r="T736" s="245"/>
      <c r="U736" s="245"/>
      <c r="V736" s="245"/>
      <c r="W736" s="245"/>
      <c r="X736" s="248"/>
      <c r="Y736" s="355"/>
      <c r="Z736" s="245"/>
      <c r="AA736" s="246"/>
      <c r="AB736" s="356"/>
      <c r="AC736" s="245"/>
      <c r="AD736" s="248"/>
      <c r="AE736" s="357"/>
      <c r="AF736" s="245"/>
      <c r="AG736" s="245"/>
      <c r="AH736" s="245"/>
      <c r="AI736" s="245"/>
      <c r="AJ736" s="245"/>
      <c r="AK736" s="245"/>
      <c r="AL736" s="245"/>
      <c r="AM736" s="248"/>
    </row>
    <row r="737" spans="1:39" ht="39.75" customHeight="1">
      <c r="A737" s="116">
        <f t="shared" si="3"/>
        <v>725</v>
      </c>
      <c r="B737" s="358" t="s">
        <v>223</v>
      </c>
      <c r="C737" s="248"/>
      <c r="D737" s="352"/>
      <c r="E737" s="245"/>
      <c r="F737" s="245"/>
      <c r="G737" s="245"/>
      <c r="H737" s="245"/>
      <c r="I737" s="245"/>
      <c r="J737" s="248"/>
      <c r="K737" s="353"/>
      <c r="L737" s="245"/>
      <c r="M737" s="245"/>
      <c r="N737" s="245"/>
      <c r="O737" s="248"/>
      <c r="P737" s="354"/>
      <c r="Q737" s="245"/>
      <c r="R737" s="245"/>
      <c r="S737" s="245"/>
      <c r="T737" s="245"/>
      <c r="U737" s="245"/>
      <c r="V737" s="245"/>
      <c r="W737" s="245"/>
      <c r="X737" s="248"/>
      <c r="Y737" s="355"/>
      <c r="Z737" s="245"/>
      <c r="AA737" s="246"/>
      <c r="AB737" s="356"/>
      <c r="AC737" s="245"/>
      <c r="AD737" s="248"/>
      <c r="AE737" s="357"/>
      <c r="AF737" s="245"/>
      <c r="AG737" s="245"/>
      <c r="AH737" s="245"/>
      <c r="AI737" s="245"/>
      <c r="AJ737" s="245"/>
      <c r="AK737" s="245"/>
      <c r="AL737" s="245"/>
      <c r="AM737" s="248"/>
    </row>
    <row r="738" spans="1:39" ht="39.75" customHeight="1">
      <c r="A738" s="116">
        <f t="shared" si="3"/>
        <v>726</v>
      </c>
      <c r="B738" s="358" t="s">
        <v>223</v>
      </c>
      <c r="C738" s="248"/>
      <c r="D738" s="352"/>
      <c r="E738" s="245"/>
      <c r="F738" s="245"/>
      <c r="G738" s="245"/>
      <c r="H738" s="245"/>
      <c r="I738" s="245"/>
      <c r="J738" s="248"/>
      <c r="K738" s="353"/>
      <c r="L738" s="245"/>
      <c r="M738" s="245"/>
      <c r="N738" s="245"/>
      <c r="O738" s="248"/>
      <c r="P738" s="354"/>
      <c r="Q738" s="245"/>
      <c r="R738" s="245"/>
      <c r="S738" s="245"/>
      <c r="T738" s="245"/>
      <c r="U738" s="245"/>
      <c r="V738" s="245"/>
      <c r="W738" s="245"/>
      <c r="X738" s="248"/>
      <c r="Y738" s="355"/>
      <c r="Z738" s="245"/>
      <c r="AA738" s="246"/>
      <c r="AB738" s="356"/>
      <c r="AC738" s="245"/>
      <c r="AD738" s="248"/>
      <c r="AE738" s="357"/>
      <c r="AF738" s="245"/>
      <c r="AG738" s="245"/>
      <c r="AH738" s="245"/>
      <c r="AI738" s="245"/>
      <c r="AJ738" s="245"/>
      <c r="AK738" s="245"/>
      <c r="AL738" s="245"/>
      <c r="AM738" s="248"/>
    </row>
    <row r="739" spans="1:39" ht="39.75" customHeight="1">
      <c r="A739" s="116">
        <f t="shared" si="3"/>
        <v>727</v>
      </c>
      <c r="B739" s="358" t="s">
        <v>223</v>
      </c>
      <c r="C739" s="248"/>
      <c r="D739" s="352"/>
      <c r="E739" s="245"/>
      <c r="F739" s="245"/>
      <c r="G739" s="245"/>
      <c r="H739" s="245"/>
      <c r="I739" s="245"/>
      <c r="J739" s="248"/>
      <c r="K739" s="353"/>
      <c r="L739" s="245"/>
      <c r="M739" s="245"/>
      <c r="N739" s="245"/>
      <c r="O739" s="248"/>
      <c r="P739" s="354"/>
      <c r="Q739" s="245"/>
      <c r="R739" s="245"/>
      <c r="S739" s="245"/>
      <c r="T739" s="245"/>
      <c r="U739" s="245"/>
      <c r="V739" s="245"/>
      <c r="W739" s="245"/>
      <c r="X739" s="248"/>
      <c r="Y739" s="355"/>
      <c r="Z739" s="245"/>
      <c r="AA739" s="246"/>
      <c r="AB739" s="356"/>
      <c r="AC739" s="245"/>
      <c r="AD739" s="248"/>
      <c r="AE739" s="357"/>
      <c r="AF739" s="245"/>
      <c r="AG739" s="245"/>
      <c r="AH739" s="245"/>
      <c r="AI739" s="245"/>
      <c r="AJ739" s="245"/>
      <c r="AK739" s="245"/>
      <c r="AL739" s="245"/>
      <c r="AM739" s="248"/>
    </row>
    <row r="740" spans="1:39" ht="39.75" customHeight="1">
      <c r="A740" s="116">
        <f t="shared" si="3"/>
        <v>728</v>
      </c>
      <c r="B740" s="358" t="s">
        <v>223</v>
      </c>
      <c r="C740" s="248"/>
      <c r="D740" s="352"/>
      <c r="E740" s="245"/>
      <c r="F740" s="245"/>
      <c r="G740" s="245"/>
      <c r="H740" s="245"/>
      <c r="I740" s="245"/>
      <c r="J740" s="248"/>
      <c r="K740" s="353"/>
      <c r="L740" s="245"/>
      <c r="M740" s="245"/>
      <c r="N740" s="245"/>
      <c r="O740" s="248"/>
      <c r="P740" s="354"/>
      <c r="Q740" s="245"/>
      <c r="R740" s="245"/>
      <c r="S740" s="245"/>
      <c r="T740" s="245"/>
      <c r="U740" s="245"/>
      <c r="V740" s="245"/>
      <c r="W740" s="245"/>
      <c r="X740" s="248"/>
      <c r="Y740" s="355"/>
      <c r="Z740" s="245"/>
      <c r="AA740" s="246"/>
      <c r="AB740" s="356"/>
      <c r="AC740" s="245"/>
      <c r="AD740" s="248"/>
      <c r="AE740" s="357"/>
      <c r="AF740" s="245"/>
      <c r="AG740" s="245"/>
      <c r="AH740" s="245"/>
      <c r="AI740" s="245"/>
      <c r="AJ740" s="245"/>
      <c r="AK740" s="245"/>
      <c r="AL740" s="245"/>
      <c r="AM740" s="248"/>
    </row>
    <row r="741" spans="1:39" ht="39.75" customHeight="1">
      <c r="A741" s="116">
        <f t="shared" si="3"/>
        <v>729</v>
      </c>
      <c r="B741" s="358" t="s">
        <v>223</v>
      </c>
      <c r="C741" s="248"/>
      <c r="D741" s="352"/>
      <c r="E741" s="245"/>
      <c r="F741" s="245"/>
      <c r="G741" s="245"/>
      <c r="H741" s="245"/>
      <c r="I741" s="245"/>
      <c r="J741" s="248"/>
      <c r="K741" s="353"/>
      <c r="L741" s="245"/>
      <c r="M741" s="245"/>
      <c r="N741" s="245"/>
      <c r="O741" s="248"/>
      <c r="P741" s="354"/>
      <c r="Q741" s="245"/>
      <c r="R741" s="245"/>
      <c r="S741" s="245"/>
      <c r="T741" s="245"/>
      <c r="U741" s="245"/>
      <c r="V741" s="245"/>
      <c r="W741" s="245"/>
      <c r="X741" s="248"/>
      <c r="Y741" s="355"/>
      <c r="Z741" s="245"/>
      <c r="AA741" s="246"/>
      <c r="AB741" s="356"/>
      <c r="AC741" s="245"/>
      <c r="AD741" s="248"/>
      <c r="AE741" s="357"/>
      <c r="AF741" s="245"/>
      <c r="AG741" s="245"/>
      <c r="AH741" s="245"/>
      <c r="AI741" s="245"/>
      <c r="AJ741" s="245"/>
      <c r="AK741" s="245"/>
      <c r="AL741" s="245"/>
      <c r="AM741" s="248"/>
    </row>
    <row r="742" spans="1:39" ht="39.75" customHeight="1">
      <c r="A742" s="116">
        <f t="shared" si="3"/>
        <v>730</v>
      </c>
      <c r="B742" s="358" t="s">
        <v>223</v>
      </c>
      <c r="C742" s="248"/>
      <c r="D742" s="352"/>
      <c r="E742" s="245"/>
      <c r="F742" s="245"/>
      <c r="G742" s="245"/>
      <c r="H742" s="245"/>
      <c r="I742" s="245"/>
      <c r="J742" s="248"/>
      <c r="K742" s="353"/>
      <c r="L742" s="245"/>
      <c r="M742" s="245"/>
      <c r="N742" s="245"/>
      <c r="O742" s="248"/>
      <c r="P742" s="354"/>
      <c r="Q742" s="245"/>
      <c r="R742" s="245"/>
      <c r="S742" s="245"/>
      <c r="T742" s="245"/>
      <c r="U742" s="245"/>
      <c r="V742" s="245"/>
      <c r="W742" s="245"/>
      <c r="X742" s="248"/>
      <c r="Y742" s="355"/>
      <c r="Z742" s="245"/>
      <c r="AA742" s="246"/>
      <c r="AB742" s="356"/>
      <c r="AC742" s="245"/>
      <c r="AD742" s="248"/>
      <c r="AE742" s="357"/>
      <c r="AF742" s="245"/>
      <c r="AG742" s="245"/>
      <c r="AH742" s="245"/>
      <c r="AI742" s="245"/>
      <c r="AJ742" s="245"/>
      <c r="AK742" s="245"/>
      <c r="AL742" s="245"/>
      <c r="AM742" s="248"/>
    </row>
    <row r="743" spans="1:39" ht="39.75" customHeight="1">
      <c r="A743" s="116">
        <f t="shared" si="3"/>
        <v>731</v>
      </c>
      <c r="B743" s="358" t="s">
        <v>223</v>
      </c>
      <c r="C743" s="248"/>
      <c r="D743" s="352"/>
      <c r="E743" s="245"/>
      <c r="F743" s="245"/>
      <c r="G743" s="245"/>
      <c r="H743" s="245"/>
      <c r="I743" s="245"/>
      <c r="J743" s="248"/>
      <c r="K743" s="353"/>
      <c r="L743" s="245"/>
      <c r="M743" s="245"/>
      <c r="N743" s="245"/>
      <c r="O743" s="248"/>
      <c r="P743" s="354"/>
      <c r="Q743" s="245"/>
      <c r="R743" s="245"/>
      <c r="S743" s="245"/>
      <c r="T743" s="245"/>
      <c r="U743" s="245"/>
      <c r="V743" s="245"/>
      <c r="W743" s="245"/>
      <c r="X743" s="248"/>
      <c r="Y743" s="355"/>
      <c r="Z743" s="245"/>
      <c r="AA743" s="246"/>
      <c r="AB743" s="356"/>
      <c r="AC743" s="245"/>
      <c r="AD743" s="248"/>
      <c r="AE743" s="357"/>
      <c r="AF743" s="245"/>
      <c r="AG743" s="245"/>
      <c r="AH743" s="245"/>
      <c r="AI743" s="245"/>
      <c r="AJ743" s="245"/>
      <c r="AK743" s="245"/>
      <c r="AL743" s="245"/>
      <c r="AM743" s="248"/>
    </row>
    <row r="744" spans="1:39" ht="39.75" customHeight="1">
      <c r="A744" s="116">
        <f t="shared" si="3"/>
        <v>732</v>
      </c>
      <c r="B744" s="358" t="s">
        <v>223</v>
      </c>
      <c r="C744" s="248"/>
      <c r="D744" s="352"/>
      <c r="E744" s="245"/>
      <c r="F744" s="245"/>
      <c r="G744" s="245"/>
      <c r="H744" s="245"/>
      <c r="I744" s="245"/>
      <c r="J744" s="248"/>
      <c r="K744" s="353"/>
      <c r="L744" s="245"/>
      <c r="M744" s="245"/>
      <c r="N744" s="245"/>
      <c r="O744" s="248"/>
      <c r="P744" s="354"/>
      <c r="Q744" s="245"/>
      <c r="R744" s="245"/>
      <c r="S744" s="245"/>
      <c r="T744" s="245"/>
      <c r="U744" s="245"/>
      <c r="V744" s="245"/>
      <c r="W744" s="245"/>
      <c r="X744" s="248"/>
      <c r="Y744" s="355"/>
      <c r="Z744" s="245"/>
      <c r="AA744" s="246"/>
      <c r="AB744" s="356"/>
      <c r="AC744" s="245"/>
      <c r="AD744" s="248"/>
      <c r="AE744" s="357"/>
      <c r="AF744" s="245"/>
      <c r="AG744" s="245"/>
      <c r="AH744" s="245"/>
      <c r="AI744" s="245"/>
      <c r="AJ744" s="245"/>
      <c r="AK744" s="245"/>
      <c r="AL744" s="245"/>
      <c r="AM744" s="248"/>
    </row>
    <row r="745" spans="1:39" ht="39.75" customHeight="1">
      <c r="A745" s="116">
        <f t="shared" si="3"/>
        <v>733</v>
      </c>
      <c r="B745" s="358" t="s">
        <v>223</v>
      </c>
      <c r="C745" s="248"/>
      <c r="D745" s="352"/>
      <c r="E745" s="245"/>
      <c r="F745" s="245"/>
      <c r="G745" s="245"/>
      <c r="H745" s="245"/>
      <c r="I745" s="245"/>
      <c r="J745" s="248"/>
      <c r="K745" s="353"/>
      <c r="L745" s="245"/>
      <c r="M745" s="245"/>
      <c r="N745" s="245"/>
      <c r="O745" s="248"/>
      <c r="P745" s="354"/>
      <c r="Q745" s="245"/>
      <c r="R745" s="245"/>
      <c r="S745" s="245"/>
      <c r="T745" s="245"/>
      <c r="U745" s="245"/>
      <c r="V745" s="245"/>
      <c r="W745" s="245"/>
      <c r="X745" s="248"/>
      <c r="Y745" s="355"/>
      <c r="Z745" s="245"/>
      <c r="AA745" s="246"/>
      <c r="AB745" s="356"/>
      <c r="AC745" s="245"/>
      <c r="AD745" s="248"/>
      <c r="AE745" s="357"/>
      <c r="AF745" s="245"/>
      <c r="AG745" s="245"/>
      <c r="AH745" s="245"/>
      <c r="AI745" s="245"/>
      <c r="AJ745" s="245"/>
      <c r="AK745" s="245"/>
      <c r="AL745" s="245"/>
      <c r="AM745" s="248"/>
    </row>
    <row r="746" spans="1:39" ht="39.75" customHeight="1">
      <c r="A746" s="116">
        <f t="shared" si="3"/>
        <v>734</v>
      </c>
      <c r="B746" s="358" t="s">
        <v>223</v>
      </c>
      <c r="C746" s="248"/>
      <c r="D746" s="352"/>
      <c r="E746" s="245"/>
      <c r="F746" s="245"/>
      <c r="G746" s="245"/>
      <c r="H746" s="245"/>
      <c r="I746" s="245"/>
      <c r="J746" s="248"/>
      <c r="K746" s="353"/>
      <c r="L746" s="245"/>
      <c r="M746" s="245"/>
      <c r="N746" s="245"/>
      <c r="O746" s="248"/>
      <c r="P746" s="354"/>
      <c r="Q746" s="245"/>
      <c r="R746" s="245"/>
      <c r="S746" s="245"/>
      <c r="T746" s="245"/>
      <c r="U746" s="245"/>
      <c r="V746" s="245"/>
      <c r="W746" s="245"/>
      <c r="X746" s="248"/>
      <c r="Y746" s="355"/>
      <c r="Z746" s="245"/>
      <c r="AA746" s="246"/>
      <c r="AB746" s="356"/>
      <c r="AC746" s="245"/>
      <c r="AD746" s="248"/>
      <c r="AE746" s="357"/>
      <c r="AF746" s="245"/>
      <c r="AG746" s="245"/>
      <c r="AH746" s="245"/>
      <c r="AI746" s="245"/>
      <c r="AJ746" s="245"/>
      <c r="AK746" s="245"/>
      <c r="AL746" s="245"/>
      <c r="AM746" s="248"/>
    </row>
    <row r="747" spans="1:39" ht="39.75" customHeight="1">
      <c r="A747" s="116">
        <f t="shared" si="3"/>
        <v>735</v>
      </c>
      <c r="B747" s="358" t="s">
        <v>223</v>
      </c>
      <c r="C747" s="248"/>
      <c r="D747" s="352"/>
      <c r="E747" s="245"/>
      <c r="F747" s="245"/>
      <c r="G747" s="245"/>
      <c r="H747" s="245"/>
      <c r="I747" s="245"/>
      <c r="J747" s="248"/>
      <c r="K747" s="353"/>
      <c r="L747" s="245"/>
      <c r="M747" s="245"/>
      <c r="N747" s="245"/>
      <c r="O747" s="248"/>
      <c r="P747" s="354"/>
      <c r="Q747" s="245"/>
      <c r="R747" s="245"/>
      <c r="S747" s="245"/>
      <c r="T747" s="245"/>
      <c r="U747" s="245"/>
      <c r="V747" s="245"/>
      <c r="W747" s="245"/>
      <c r="X747" s="248"/>
      <c r="Y747" s="355"/>
      <c r="Z747" s="245"/>
      <c r="AA747" s="246"/>
      <c r="AB747" s="356"/>
      <c r="AC747" s="245"/>
      <c r="AD747" s="248"/>
      <c r="AE747" s="357"/>
      <c r="AF747" s="245"/>
      <c r="AG747" s="245"/>
      <c r="AH747" s="245"/>
      <c r="AI747" s="245"/>
      <c r="AJ747" s="245"/>
      <c r="AK747" s="245"/>
      <c r="AL747" s="245"/>
      <c r="AM747" s="248"/>
    </row>
    <row r="748" spans="1:39" ht="39.75" customHeight="1">
      <c r="A748" s="116">
        <f t="shared" si="3"/>
        <v>736</v>
      </c>
      <c r="B748" s="358" t="s">
        <v>223</v>
      </c>
      <c r="C748" s="248"/>
      <c r="D748" s="352"/>
      <c r="E748" s="245"/>
      <c r="F748" s="245"/>
      <c r="G748" s="245"/>
      <c r="H748" s="245"/>
      <c r="I748" s="245"/>
      <c r="J748" s="248"/>
      <c r="K748" s="353"/>
      <c r="L748" s="245"/>
      <c r="M748" s="245"/>
      <c r="N748" s="245"/>
      <c r="O748" s="248"/>
      <c r="P748" s="354"/>
      <c r="Q748" s="245"/>
      <c r="R748" s="245"/>
      <c r="S748" s="245"/>
      <c r="T748" s="245"/>
      <c r="U748" s="245"/>
      <c r="V748" s="245"/>
      <c r="W748" s="245"/>
      <c r="X748" s="248"/>
      <c r="Y748" s="355"/>
      <c r="Z748" s="245"/>
      <c r="AA748" s="246"/>
      <c r="AB748" s="356"/>
      <c r="AC748" s="245"/>
      <c r="AD748" s="248"/>
      <c r="AE748" s="357"/>
      <c r="AF748" s="245"/>
      <c r="AG748" s="245"/>
      <c r="AH748" s="245"/>
      <c r="AI748" s="245"/>
      <c r="AJ748" s="245"/>
      <c r="AK748" s="245"/>
      <c r="AL748" s="245"/>
      <c r="AM748" s="248"/>
    </row>
    <row r="749" spans="1:39" ht="39.75" customHeight="1">
      <c r="A749" s="116">
        <f t="shared" si="3"/>
        <v>737</v>
      </c>
      <c r="B749" s="358" t="s">
        <v>223</v>
      </c>
      <c r="C749" s="248"/>
      <c r="D749" s="352"/>
      <c r="E749" s="245"/>
      <c r="F749" s="245"/>
      <c r="G749" s="245"/>
      <c r="H749" s="245"/>
      <c r="I749" s="245"/>
      <c r="J749" s="248"/>
      <c r="K749" s="353"/>
      <c r="L749" s="245"/>
      <c r="M749" s="245"/>
      <c r="N749" s="245"/>
      <c r="O749" s="248"/>
      <c r="P749" s="354"/>
      <c r="Q749" s="245"/>
      <c r="R749" s="245"/>
      <c r="S749" s="245"/>
      <c r="T749" s="245"/>
      <c r="U749" s="245"/>
      <c r="V749" s="245"/>
      <c r="W749" s="245"/>
      <c r="X749" s="248"/>
      <c r="Y749" s="355"/>
      <c r="Z749" s="245"/>
      <c r="AA749" s="246"/>
      <c r="AB749" s="356"/>
      <c r="AC749" s="245"/>
      <c r="AD749" s="248"/>
      <c r="AE749" s="357"/>
      <c r="AF749" s="245"/>
      <c r="AG749" s="245"/>
      <c r="AH749" s="245"/>
      <c r="AI749" s="245"/>
      <c r="AJ749" s="245"/>
      <c r="AK749" s="245"/>
      <c r="AL749" s="245"/>
      <c r="AM749" s="248"/>
    </row>
    <row r="750" spans="1:39" ht="39.75" customHeight="1">
      <c r="A750" s="116">
        <f t="shared" si="3"/>
        <v>738</v>
      </c>
      <c r="B750" s="358" t="s">
        <v>223</v>
      </c>
      <c r="C750" s="248"/>
      <c r="D750" s="352"/>
      <c r="E750" s="245"/>
      <c r="F750" s="245"/>
      <c r="G750" s="245"/>
      <c r="H750" s="245"/>
      <c r="I750" s="245"/>
      <c r="J750" s="248"/>
      <c r="K750" s="353"/>
      <c r="L750" s="245"/>
      <c r="M750" s="245"/>
      <c r="N750" s="245"/>
      <c r="O750" s="248"/>
      <c r="P750" s="354"/>
      <c r="Q750" s="245"/>
      <c r="R750" s="245"/>
      <c r="S750" s="245"/>
      <c r="T750" s="245"/>
      <c r="U750" s="245"/>
      <c r="V750" s="245"/>
      <c r="W750" s="245"/>
      <c r="X750" s="248"/>
      <c r="Y750" s="355"/>
      <c r="Z750" s="245"/>
      <c r="AA750" s="246"/>
      <c r="AB750" s="356"/>
      <c r="AC750" s="245"/>
      <c r="AD750" s="248"/>
      <c r="AE750" s="357"/>
      <c r="AF750" s="245"/>
      <c r="AG750" s="245"/>
      <c r="AH750" s="245"/>
      <c r="AI750" s="245"/>
      <c r="AJ750" s="245"/>
      <c r="AK750" s="245"/>
      <c r="AL750" s="245"/>
      <c r="AM750" s="248"/>
    </row>
    <row r="751" spans="1:39" ht="39.75" customHeight="1">
      <c r="A751" s="116">
        <f t="shared" si="3"/>
        <v>739</v>
      </c>
      <c r="B751" s="358" t="s">
        <v>223</v>
      </c>
      <c r="C751" s="248"/>
      <c r="D751" s="352"/>
      <c r="E751" s="245"/>
      <c r="F751" s="245"/>
      <c r="G751" s="245"/>
      <c r="H751" s="245"/>
      <c r="I751" s="245"/>
      <c r="J751" s="248"/>
      <c r="K751" s="353"/>
      <c r="L751" s="245"/>
      <c r="M751" s="245"/>
      <c r="N751" s="245"/>
      <c r="O751" s="248"/>
      <c r="P751" s="354"/>
      <c r="Q751" s="245"/>
      <c r="R751" s="245"/>
      <c r="S751" s="245"/>
      <c r="T751" s="245"/>
      <c r="U751" s="245"/>
      <c r="V751" s="245"/>
      <c r="W751" s="245"/>
      <c r="X751" s="248"/>
      <c r="Y751" s="355"/>
      <c r="Z751" s="245"/>
      <c r="AA751" s="246"/>
      <c r="AB751" s="356"/>
      <c r="AC751" s="245"/>
      <c r="AD751" s="248"/>
      <c r="AE751" s="357"/>
      <c r="AF751" s="245"/>
      <c r="AG751" s="245"/>
      <c r="AH751" s="245"/>
      <c r="AI751" s="245"/>
      <c r="AJ751" s="245"/>
      <c r="AK751" s="245"/>
      <c r="AL751" s="245"/>
      <c r="AM751" s="248"/>
    </row>
    <row r="752" spans="1:39" ht="39.75" customHeight="1">
      <c r="A752" s="116">
        <f t="shared" si="3"/>
        <v>740</v>
      </c>
      <c r="B752" s="358" t="s">
        <v>223</v>
      </c>
      <c r="C752" s="248"/>
      <c r="D752" s="352"/>
      <c r="E752" s="245"/>
      <c r="F752" s="245"/>
      <c r="G752" s="245"/>
      <c r="H752" s="245"/>
      <c r="I752" s="245"/>
      <c r="J752" s="248"/>
      <c r="K752" s="353"/>
      <c r="L752" s="245"/>
      <c r="M752" s="245"/>
      <c r="N752" s="245"/>
      <c r="O752" s="248"/>
      <c r="P752" s="354"/>
      <c r="Q752" s="245"/>
      <c r="R752" s="245"/>
      <c r="S752" s="245"/>
      <c r="T752" s="245"/>
      <c r="U752" s="245"/>
      <c r="V752" s="245"/>
      <c r="W752" s="245"/>
      <c r="X752" s="248"/>
      <c r="Y752" s="355"/>
      <c r="Z752" s="245"/>
      <c r="AA752" s="246"/>
      <c r="AB752" s="356"/>
      <c r="AC752" s="245"/>
      <c r="AD752" s="248"/>
      <c r="AE752" s="357"/>
      <c r="AF752" s="245"/>
      <c r="AG752" s="245"/>
      <c r="AH752" s="245"/>
      <c r="AI752" s="245"/>
      <c r="AJ752" s="245"/>
      <c r="AK752" s="245"/>
      <c r="AL752" s="245"/>
      <c r="AM752" s="248"/>
    </row>
    <row r="753" spans="1:39" ht="39.75" customHeight="1">
      <c r="A753" s="116">
        <f t="shared" si="3"/>
        <v>741</v>
      </c>
      <c r="B753" s="358" t="s">
        <v>223</v>
      </c>
      <c r="C753" s="248"/>
      <c r="D753" s="352"/>
      <c r="E753" s="245"/>
      <c r="F753" s="245"/>
      <c r="G753" s="245"/>
      <c r="H753" s="245"/>
      <c r="I753" s="245"/>
      <c r="J753" s="248"/>
      <c r="K753" s="353"/>
      <c r="L753" s="245"/>
      <c r="M753" s="245"/>
      <c r="N753" s="245"/>
      <c r="O753" s="248"/>
      <c r="P753" s="354"/>
      <c r="Q753" s="245"/>
      <c r="R753" s="245"/>
      <c r="S753" s="245"/>
      <c r="T753" s="245"/>
      <c r="U753" s="245"/>
      <c r="V753" s="245"/>
      <c r="W753" s="245"/>
      <c r="X753" s="248"/>
      <c r="Y753" s="355"/>
      <c r="Z753" s="245"/>
      <c r="AA753" s="246"/>
      <c r="AB753" s="356"/>
      <c r="AC753" s="245"/>
      <c r="AD753" s="248"/>
      <c r="AE753" s="357"/>
      <c r="AF753" s="245"/>
      <c r="AG753" s="245"/>
      <c r="AH753" s="245"/>
      <c r="AI753" s="245"/>
      <c r="AJ753" s="245"/>
      <c r="AK753" s="245"/>
      <c r="AL753" s="245"/>
      <c r="AM753" s="248"/>
    </row>
    <row r="754" spans="1:39" ht="39.75" customHeight="1">
      <c r="A754" s="116">
        <f t="shared" si="3"/>
        <v>742</v>
      </c>
      <c r="B754" s="358" t="s">
        <v>223</v>
      </c>
      <c r="C754" s="248"/>
      <c r="D754" s="352"/>
      <c r="E754" s="245"/>
      <c r="F754" s="245"/>
      <c r="G754" s="245"/>
      <c r="H754" s="245"/>
      <c r="I754" s="245"/>
      <c r="J754" s="248"/>
      <c r="K754" s="353"/>
      <c r="L754" s="245"/>
      <c r="M754" s="245"/>
      <c r="N754" s="245"/>
      <c r="O754" s="248"/>
      <c r="P754" s="354"/>
      <c r="Q754" s="245"/>
      <c r="R754" s="245"/>
      <c r="S754" s="245"/>
      <c r="T754" s="245"/>
      <c r="U754" s="245"/>
      <c r="V754" s="245"/>
      <c r="W754" s="245"/>
      <c r="X754" s="248"/>
      <c r="Y754" s="355"/>
      <c r="Z754" s="245"/>
      <c r="AA754" s="246"/>
      <c r="AB754" s="356"/>
      <c r="AC754" s="245"/>
      <c r="AD754" s="248"/>
      <c r="AE754" s="357"/>
      <c r="AF754" s="245"/>
      <c r="AG754" s="245"/>
      <c r="AH754" s="245"/>
      <c r="AI754" s="245"/>
      <c r="AJ754" s="245"/>
      <c r="AK754" s="245"/>
      <c r="AL754" s="245"/>
      <c r="AM754" s="248"/>
    </row>
    <row r="755" spans="1:39" ht="39.75" customHeight="1">
      <c r="A755" s="116">
        <f t="shared" si="3"/>
        <v>743</v>
      </c>
      <c r="B755" s="358" t="s">
        <v>223</v>
      </c>
      <c r="C755" s="248"/>
      <c r="D755" s="352"/>
      <c r="E755" s="245"/>
      <c r="F755" s="245"/>
      <c r="G755" s="245"/>
      <c r="H755" s="245"/>
      <c r="I755" s="245"/>
      <c r="J755" s="248"/>
      <c r="K755" s="353"/>
      <c r="L755" s="245"/>
      <c r="M755" s="245"/>
      <c r="N755" s="245"/>
      <c r="O755" s="248"/>
      <c r="P755" s="354"/>
      <c r="Q755" s="245"/>
      <c r="R755" s="245"/>
      <c r="S755" s="245"/>
      <c r="T755" s="245"/>
      <c r="U755" s="245"/>
      <c r="V755" s="245"/>
      <c r="W755" s="245"/>
      <c r="X755" s="248"/>
      <c r="Y755" s="355"/>
      <c r="Z755" s="245"/>
      <c r="AA755" s="246"/>
      <c r="AB755" s="356"/>
      <c r="AC755" s="245"/>
      <c r="AD755" s="248"/>
      <c r="AE755" s="357"/>
      <c r="AF755" s="245"/>
      <c r="AG755" s="245"/>
      <c r="AH755" s="245"/>
      <c r="AI755" s="245"/>
      <c r="AJ755" s="245"/>
      <c r="AK755" s="245"/>
      <c r="AL755" s="245"/>
      <c r="AM755" s="248"/>
    </row>
    <row r="756" spans="1:39" ht="39.75" customHeight="1">
      <c r="A756" s="116">
        <f t="shared" si="3"/>
        <v>744</v>
      </c>
      <c r="B756" s="358" t="s">
        <v>223</v>
      </c>
      <c r="C756" s="248"/>
      <c r="D756" s="352"/>
      <c r="E756" s="245"/>
      <c r="F756" s="245"/>
      <c r="G756" s="245"/>
      <c r="H756" s="245"/>
      <c r="I756" s="245"/>
      <c r="J756" s="248"/>
      <c r="K756" s="353"/>
      <c r="L756" s="245"/>
      <c r="M756" s="245"/>
      <c r="N756" s="245"/>
      <c r="O756" s="248"/>
      <c r="P756" s="354"/>
      <c r="Q756" s="245"/>
      <c r="R756" s="245"/>
      <c r="S756" s="245"/>
      <c r="T756" s="245"/>
      <c r="U756" s="245"/>
      <c r="V756" s="245"/>
      <c r="W756" s="245"/>
      <c r="X756" s="248"/>
      <c r="Y756" s="355"/>
      <c r="Z756" s="245"/>
      <c r="AA756" s="246"/>
      <c r="AB756" s="356"/>
      <c r="AC756" s="245"/>
      <c r="AD756" s="248"/>
      <c r="AE756" s="357"/>
      <c r="AF756" s="245"/>
      <c r="AG756" s="245"/>
      <c r="AH756" s="245"/>
      <c r="AI756" s="245"/>
      <c r="AJ756" s="245"/>
      <c r="AK756" s="245"/>
      <c r="AL756" s="245"/>
      <c r="AM756" s="248"/>
    </row>
    <row r="757" spans="1:39" ht="39.75" customHeight="1">
      <c r="A757" s="116">
        <f t="shared" si="3"/>
        <v>745</v>
      </c>
      <c r="B757" s="358" t="s">
        <v>223</v>
      </c>
      <c r="C757" s="248"/>
      <c r="D757" s="352"/>
      <c r="E757" s="245"/>
      <c r="F757" s="245"/>
      <c r="G757" s="245"/>
      <c r="H757" s="245"/>
      <c r="I757" s="245"/>
      <c r="J757" s="248"/>
      <c r="K757" s="353"/>
      <c r="L757" s="245"/>
      <c r="M757" s="245"/>
      <c r="N757" s="245"/>
      <c r="O757" s="248"/>
      <c r="P757" s="354"/>
      <c r="Q757" s="245"/>
      <c r="R757" s="245"/>
      <c r="S757" s="245"/>
      <c r="T757" s="245"/>
      <c r="U757" s="245"/>
      <c r="V757" s="245"/>
      <c r="W757" s="245"/>
      <c r="X757" s="248"/>
      <c r="Y757" s="355"/>
      <c r="Z757" s="245"/>
      <c r="AA757" s="246"/>
      <c r="AB757" s="356"/>
      <c r="AC757" s="245"/>
      <c r="AD757" s="248"/>
      <c r="AE757" s="357"/>
      <c r="AF757" s="245"/>
      <c r="AG757" s="245"/>
      <c r="AH757" s="245"/>
      <c r="AI757" s="245"/>
      <c r="AJ757" s="245"/>
      <c r="AK757" s="245"/>
      <c r="AL757" s="245"/>
      <c r="AM757" s="248"/>
    </row>
    <row r="758" spans="1:39" ht="39.75" customHeight="1">
      <c r="A758" s="116">
        <f t="shared" si="3"/>
        <v>746</v>
      </c>
      <c r="B758" s="358" t="s">
        <v>223</v>
      </c>
      <c r="C758" s="248"/>
      <c r="D758" s="352"/>
      <c r="E758" s="245"/>
      <c r="F758" s="245"/>
      <c r="G758" s="245"/>
      <c r="H758" s="245"/>
      <c r="I758" s="245"/>
      <c r="J758" s="248"/>
      <c r="K758" s="353"/>
      <c r="L758" s="245"/>
      <c r="M758" s="245"/>
      <c r="N758" s="245"/>
      <c r="O758" s="248"/>
      <c r="P758" s="354"/>
      <c r="Q758" s="245"/>
      <c r="R758" s="245"/>
      <c r="S758" s="245"/>
      <c r="T758" s="245"/>
      <c r="U758" s="245"/>
      <c r="V758" s="245"/>
      <c r="W758" s="245"/>
      <c r="X758" s="248"/>
      <c r="Y758" s="355"/>
      <c r="Z758" s="245"/>
      <c r="AA758" s="246"/>
      <c r="AB758" s="356"/>
      <c r="AC758" s="245"/>
      <c r="AD758" s="248"/>
      <c r="AE758" s="357"/>
      <c r="AF758" s="245"/>
      <c r="AG758" s="245"/>
      <c r="AH758" s="245"/>
      <c r="AI758" s="245"/>
      <c r="AJ758" s="245"/>
      <c r="AK758" s="245"/>
      <c r="AL758" s="245"/>
      <c r="AM758" s="248"/>
    </row>
    <row r="759" spans="1:39" ht="39.75" customHeight="1">
      <c r="A759" s="116">
        <f t="shared" si="3"/>
        <v>747</v>
      </c>
      <c r="B759" s="358" t="s">
        <v>223</v>
      </c>
      <c r="C759" s="248"/>
      <c r="D759" s="352"/>
      <c r="E759" s="245"/>
      <c r="F759" s="245"/>
      <c r="G759" s="245"/>
      <c r="H759" s="245"/>
      <c r="I759" s="245"/>
      <c r="J759" s="248"/>
      <c r="K759" s="353"/>
      <c r="L759" s="245"/>
      <c r="M759" s="245"/>
      <c r="N759" s="245"/>
      <c r="O759" s="248"/>
      <c r="P759" s="354"/>
      <c r="Q759" s="245"/>
      <c r="R759" s="245"/>
      <c r="S759" s="245"/>
      <c r="T759" s="245"/>
      <c r="U759" s="245"/>
      <c r="V759" s="245"/>
      <c r="W759" s="245"/>
      <c r="X759" s="248"/>
      <c r="Y759" s="355"/>
      <c r="Z759" s="245"/>
      <c r="AA759" s="246"/>
      <c r="AB759" s="356"/>
      <c r="AC759" s="245"/>
      <c r="AD759" s="248"/>
      <c r="AE759" s="357"/>
      <c r="AF759" s="245"/>
      <c r="AG759" s="245"/>
      <c r="AH759" s="245"/>
      <c r="AI759" s="245"/>
      <c r="AJ759" s="245"/>
      <c r="AK759" s="245"/>
      <c r="AL759" s="245"/>
      <c r="AM759" s="248"/>
    </row>
    <row r="760" spans="1:39" ht="39.75" customHeight="1">
      <c r="A760" s="116">
        <f t="shared" si="3"/>
        <v>748</v>
      </c>
      <c r="B760" s="358" t="s">
        <v>223</v>
      </c>
      <c r="C760" s="248"/>
      <c r="D760" s="352"/>
      <c r="E760" s="245"/>
      <c r="F760" s="245"/>
      <c r="G760" s="245"/>
      <c r="H760" s="245"/>
      <c r="I760" s="245"/>
      <c r="J760" s="248"/>
      <c r="K760" s="353"/>
      <c r="L760" s="245"/>
      <c r="M760" s="245"/>
      <c r="N760" s="245"/>
      <c r="O760" s="248"/>
      <c r="P760" s="354"/>
      <c r="Q760" s="245"/>
      <c r="R760" s="245"/>
      <c r="S760" s="245"/>
      <c r="T760" s="245"/>
      <c r="U760" s="245"/>
      <c r="V760" s="245"/>
      <c r="W760" s="245"/>
      <c r="X760" s="248"/>
      <c r="Y760" s="355"/>
      <c r="Z760" s="245"/>
      <c r="AA760" s="246"/>
      <c r="AB760" s="356"/>
      <c r="AC760" s="245"/>
      <c r="AD760" s="248"/>
      <c r="AE760" s="357"/>
      <c r="AF760" s="245"/>
      <c r="AG760" s="245"/>
      <c r="AH760" s="245"/>
      <c r="AI760" s="245"/>
      <c r="AJ760" s="245"/>
      <c r="AK760" s="245"/>
      <c r="AL760" s="245"/>
      <c r="AM760" s="248"/>
    </row>
    <row r="761" spans="1:39" ht="39.75" customHeight="1">
      <c r="A761" s="116">
        <f t="shared" si="3"/>
        <v>749</v>
      </c>
      <c r="B761" s="358" t="s">
        <v>223</v>
      </c>
      <c r="C761" s="248"/>
      <c r="D761" s="352"/>
      <c r="E761" s="245"/>
      <c r="F761" s="245"/>
      <c r="G761" s="245"/>
      <c r="H761" s="245"/>
      <c r="I761" s="245"/>
      <c r="J761" s="248"/>
      <c r="K761" s="353"/>
      <c r="L761" s="245"/>
      <c r="M761" s="245"/>
      <c r="N761" s="245"/>
      <c r="O761" s="248"/>
      <c r="P761" s="354"/>
      <c r="Q761" s="245"/>
      <c r="R761" s="245"/>
      <c r="S761" s="245"/>
      <c r="T761" s="245"/>
      <c r="U761" s="245"/>
      <c r="V761" s="245"/>
      <c r="W761" s="245"/>
      <c r="X761" s="248"/>
      <c r="Y761" s="355"/>
      <c r="Z761" s="245"/>
      <c r="AA761" s="246"/>
      <c r="AB761" s="356"/>
      <c r="AC761" s="245"/>
      <c r="AD761" s="248"/>
      <c r="AE761" s="357"/>
      <c r="AF761" s="245"/>
      <c r="AG761" s="245"/>
      <c r="AH761" s="245"/>
      <c r="AI761" s="245"/>
      <c r="AJ761" s="245"/>
      <c r="AK761" s="245"/>
      <c r="AL761" s="245"/>
      <c r="AM761" s="248"/>
    </row>
    <row r="762" spans="1:39" ht="39.75" customHeight="1">
      <c r="A762" s="116">
        <f t="shared" si="3"/>
        <v>750</v>
      </c>
      <c r="B762" s="358" t="s">
        <v>223</v>
      </c>
      <c r="C762" s="248"/>
      <c r="D762" s="352"/>
      <c r="E762" s="245"/>
      <c r="F762" s="245"/>
      <c r="G762" s="245"/>
      <c r="H762" s="245"/>
      <c r="I762" s="245"/>
      <c r="J762" s="248"/>
      <c r="K762" s="353"/>
      <c r="L762" s="245"/>
      <c r="M762" s="245"/>
      <c r="N762" s="245"/>
      <c r="O762" s="248"/>
      <c r="P762" s="354"/>
      <c r="Q762" s="245"/>
      <c r="R762" s="245"/>
      <c r="S762" s="245"/>
      <c r="T762" s="245"/>
      <c r="U762" s="245"/>
      <c r="V762" s="245"/>
      <c r="W762" s="245"/>
      <c r="X762" s="248"/>
      <c r="Y762" s="355"/>
      <c r="Z762" s="245"/>
      <c r="AA762" s="246"/>
      <c r="AB762" s="356"/>
      <c r="AC762" s="245"/>
      <c r="AD762" s="248"/>
      <c r="AE762" s="357"/>
      <c r="AF762" s="245"/>
      <c r="AG762" s="245"/>
      <c r="AH762" s="245"/>
      <c r="AI762" s="245"/>
      <c r="AJ762" s="245"/>
      <c r="AK762" s="245"/>
      <c r="AL762" s="245"/>
      <c r="AM762" s="248"/>
    </row>
    <row r="763" spans="1:39" ht="39.75" customHeight="1">
      <c r="A763" s="116">
        <f t="shared" si="3"/>
        <v>751</v>
      </c>
      <c r="B763" s="358" t="s">
        <v>223</v>
      </c>
      <c r="C763" s="248"/>
      <c r="D763" s="352"/>
      <c r="E763" s="245"/>
      <c r="F763" s="245"/>
      <c r="G763" s="245"/>
      <c r="H763" s="245"/>
      <c r="I763" s="245"/>
      <c r="J763" s="248"/>
      <c r="K763" s="353"/>
      <c r="L763" s="245"/>
      <c r="M763" s="245"/>
      <c r="N763" s="245"/>
      <c r="O763" s="248"/>
      <c r="P763" s="354"/>
      <c r="Q763" s="245"/>
      <c r="R763" s="245"/>
      <c r="S763" s="245"/>
      <c r="T763" s="245"/>
      <c r="U763" s="245"/>
      <c r="V763" s="245"/>
      <c r="W763" s="245"/>
      <c r="X763" s="248"/>
      <c r="Y763" s="355"/>
      <c r="Z763" s="245"/>
      <c r="AA763" s="246"/>
      <c r="AB763" s="356"/>
      <c r="AC763" s="245"/>
      <c r="AD763" s="248"/>
      <c r="AE763" s="357"/>
      <c r="AF763" s="245"/>
      <c r="AG763" s="245"/>
      <c r="AH763" s="245"/>
      <c r="AI763" s="245"/>
      <c r="AJ763" s="245"/>
      <c r="AK763" s="245"/>
      <c r="AL763" s="245"/>
      <c r="AM763" s="248"/>
    </row>
    <row r="764" spans="1:39" ht="39.75" customHeight="1">
      <c r="A764" s="116">
        <f t="shared" si="3"/>
        <v>752</v>
      </c>
      <c r="B764" s="358" t="s">
        <v>223</v>
      </c>
      <c r="C764" s="248"/>
      <c r="D764" s="352"/>
      <c r="E764" s="245"/>
      <c r="F764" s="245"/>
      <c r="G764" s="245"/>
      <c r="H764" s="245"/>
      <c r="I764" s="245"/>
      <c r="J764" s="248"/>
      <c r="K764" s="353"/>
      <c r="L764" s="245"/>
      <c r="M764" s="245"/>
      <c r="N764" s="245"/>
      <c r="O764" s="248"/>
      <c r="P764" s="354"/>
      <c r="Q764" s="245"/>
      <c r="R764" s="245"/>
      <c r="S764" s="245"/>
      <c r="T764" s="245"/>
      <c r="U764" s="245"/>
      <c r="V764" s="245"/>
      <c r="W764" s="245"/>
      <c r="X764" s="248"/>
      <c r="Y764" s="355"/>
      <c r="Z764" s="245"/>
      <c r="AA764" s="246"/>
      <c r="AB764" s="356"/>
      <c r="AC764" s="245"/>
      <c r="AD764" s="248"/>
      <c r="AE764" s="357"/>
      <c r="AF764" s="245"/>
      <c r="AG764" s="245"/>
      <c r="AH764" s="245"/>
      <c r="AI764" s="245"/>
      <c r="AJ764" s="245"/>
      <c r="AK764" s="245"/>
      <c r="AL764" s="245"/>
      <c r="AM764" s="248"/>
    </row>
    <row r="765" spans="1:39" ht="39.75" customHeight="1">
      <c r="A765" s="116">
        <f t="shared" si="3"/>
        <v>753</v>
      </c>
      <c r="B765" s="358" t="s">
        <v>223</v>
      </c>
      <c r="C765" s="248"/>
      <c r="D765" s="352"/>
      <c r="E765" s="245"/>
      <c r="F765" s="245"/>
      <c r="G765" s="245"/>
      <c r="H765" s="245"/>
      <c r="I765" s="245"/>
      <c r="J765" s="248"/>
      <c r="K765" s="353"/>
      <c r="L765" s="245"/>
      <c r="M765" s="245"/>
      <c r="N765" s="245"/>
      <c r="O765" s="248"/>
      <c r="P765" s="354"/>
      <c r="Q765" s="245"/>
      <c r="R765" s="245"/>
      <c r="S765" s="245"/>
      <c r="T765" s="245"/>
      <c r="U765" s="245"/>
      <c r="V765" s="245"/>
      <c r="W765" s="245"/>
      <c r="X765" s="248"/>
      <c r="Y765" s="355"/>
      <c r="Z765" s="245"/>
      <c r="AA765" s="246"/>
      <c r="AB765" s="356"/>
      <c r="AC765" s="245"/>
      <c r="AD765" s="248"/>
      <c r="AE765" s="357"/>
      <c r="AF765" s="245"/>
      <c r="AG765" s="245"/>
      <c r="AH765" s="245"/>
      <c r="AI765" s="245"/>
      <c r="AJ765" s="245"/>
      <c r="AK765" s="245"/>
      <c r="AL765" s="245"/>
      <c r="AM765" s="248"/>
    </row>
    <row r="766" spans="1:39" ht="39.75" customHeight="1">
      <c r="A766" s="116">
        <f t="shared" si="3"/>
        <v>754</v>
      </c>
      <c r="B766" s="358" t="s">
        <v>223</v>
      </c>
      <c r="C766" s="248"/>
      <c r="D766" s="352"/>
      <c r="E766" s="245"/>
      <c r="F766" s="245"/>
      <c r="G766" s="245"/>
      <c r="H766" s="245"/>
      <c r="I766" s="245"/>
      <c r="J766" s="248"/>
      <c r="K766" s="353"/>
      <c r="L766" s="245"/>
      <c r="M766" s="245"/>
      <c r="N766" s="245"/>
      <c r="O766" s="248"/>
      <c r="P766" s="354"/>
      <c r="Q766" s="245"/>
      <c r="R766" s="245"/>
      <c r="S766" s="245"/>
      <c r="T766" s="245"/>
      <c r="U766" s="245"/>
      <c r="V766" s="245"/>
      <c r="W766" s="245"/>
      <c r="X766" s="248"/>
      <c r="Y766" s="355"/>
      <c r="Z766" s="245"/>
      <c r="AA766" s="246"/>
      <c r="AB766" s="356"/>
      <c r="AC766" s="245"/>
      <c r="AD766" s="248"/>
      <c r="AE766" s="357"/>
      <c r="AF766" s="245"/>
      <c r="AG766" s="245"/>
      <c r="AH766" s="245"/>
      <c r="AI766" s="245"/>
      <c r="AJ766" s="245"/>
      <c r="AK766" s="245"/>
      <c r="AL766" s="245"/>
      <c r="AM766" s="248"/>
    </row>
    <row r="767" spans="1:39" ht="39.75" customHeight="1">
      <c r="A767" s="116">
        <f t="shared" si="3"/>
        <v>755</v>
      </c>
      <c r="B767" s="358" t="s">
        <v>223</v>
      </c>
      <c r="C767" s="248"/>
      <c r="D767" s="352"/>
      <c r="E767" s="245"/>
      <c r="F767" s="245"/>
      <c r="G767" s="245"/>
      <c r="H767" s="245"/>
      <c r="I767" s="245"/>
      <c r="J767" s="248"/>
      <c r="K767" s="353"/>
      <c r="L767" s="245"/>
      <c r="M767" s="245"/>
      <c r="N767" s="245"/>
      <c r="O767" s="248"/>
      <c r="P767" s="354"/>
      <c r="Q767" s="245"/>
      <c r="R767" s="245"/>
      <c r="S767" s="245"/>
      <c r="T767" s="245"/>
      <c r="U767" s="245"/>
      <c r="V767" s="245"/>
      <c r="W767" s="245"/>
      <c r="X767" s="248"/>
      <c r="Y767" s="355"/>
      <c r="Z767" s="245"/>
      <c r="AA767" s="246"/>
      <c r="AB767" s="356"/>
      <c r="AC767" s="245"/>
      <c r="AD767" s="248"/>
      <c r="AE767" s="357"/>
      <c r="AF767" s="245"/>
      <c r="AG767" s="245"/>
      <c r="AH767" s="245"/>
      <c r="AI767" s="245"/>
      <c r="AJ767" s="245"/>
      <c r="AK767" s="245"/>
      <c r="AL767" s="245"/>
      <c r="AM767" s="248"/>
    </row>
    <row r="768" spans="1:39" ht="39.75" customHeight="1">
      <c r="A768" s="116">
        <f t="shared" si="3"/>
        <v>756</v>
      </c>
      <c r="B768" s="358" t="s">
        <v>223</v>
      </c>
      <c r="C768" s="248"/>
      <c r="D768" s="352"/>
      <c r="E768" s="245"/>
      <c r="F768" s="245"/>
      <c r="G768" s="245"/>
      <c r="H768" s="245"/>
      <c r="I768" s="245"/>
      <c r="J768" s="248"/>
      <c r="K768" s="353"/>
      <c r="L768" s="245"/>
      <c r="M768" s="245"/>
      <c r="N768" s="245"/>
      <c r="O768" s="248"/>
      <c r="P768" s="354"/>
      <c r="Q768" s="245"/>
      <c r="R768" s="245"/>
      <c r="S768" s="245"/>
      <c r="T768" s="245"/>
      <c r="U768" s="245"/>
      <c r="V768" s="245"/>
      <c r="W768" s="245"/>
      <c r="X768" s="248"/>
      <c r="Y768" s="355"/>
      <c r="Z768" s="245"/>
      <c r="AA768" s="246"/>
      <c r="AB768" s="356"/>
      <c r="AC768" s="245"/>
      <c r="AD768" s="248"/>
      <c r="AE768" s="357"/>
      <c r="AF768" s="245"/>
      <c r="AG768" s="245"/>
      <c r="AH768" s="245"/>
      <c r="AI768" s="245"/>
      <c r="AJ768" s="245"/>
      <c r="AK768" s="245"/>
      <c r="AL768" s="245"/>
      <c r="AM768" s="248"/>
    </row>
    <row r="769" spans="1:39" ht="39.75" customHeight="1">
      <c r="A769" s="116">
        <f t="shared" si="3"/>
        <v>757</v>
      </c>
      <c r="B769" s="358" t="s">
        <v>223</v>
      </c>
      <c r="C769" s="248"/>
      <c r="D769" s="352"/>
      <c r="E769" s="245"/>
      <c r="F769" s="245"/>
      <c r="G769" s="245"/>
      <c r="H769" s="245"/>
      <c r="I769" s="245"/>
      <c r="J769" s="248"/>
      <c r="K769" s="353"/>
      <c r="L769" s="245"/>
      <c r="M769" s="245"/>
      <c r="N769" s="245"/>
      <c r="O769" s="248"/>
      <c r="P769" s="354"/>
      <c r="Q769" s="245"/>
      <c r="R769" s="245"/>
      <c r="S769" s="245"/>
      <c r="T769" s="245"/>
      <c r="U769" s="245"/>
      <c r="V769" s="245"/>
      <c r="W769" s="245"/>
      <c r="X769" s="248"/>
      <c r="Y769" s="355"/>
      <c r="Z769" s="245"/>
      <c r="AA769" s="246"/>
      <c r="AB769" s="356"/>
      <c r="AC769" s="245"/>
      <c r="AD769" s="248"/>
      <c r="AE769" s="357"/>
      <c r="AF769" s="245"/>
      <c r="AG769" s="245"/>
      <c r="AH769" s="245"/>
      <c r="AI769" s="245"/>
      <c r="AJ769" s="245"/>
      <c r="AK769" s="245"/>
      <c r="AL769" s="245"/>
      <c r="AM769" s="248"/>
    </row>
    <row r="770" spans="1:39" ht="39.75" customHeight="1">
      <c r="A770" s="116">
        <f t="shared" si="3"/>
        <v>758</v>
      </c>
      <c r="B770" s="358" t="s">
        <v>223</v>
      </c>
      <c r="C770" s="248"/>
      <c r="D770" s="352"/>
      <c r="E770" s="245"/>
      <c r="F770" s="245"/>
      <c r="G770" s="245"/>
      <c r="H770" s="245"/>
      <c r="I770" s="245"/>
      <c r="J770" s="248"/>
      <c r="K770" s="353"/>
      <c r="L770" s="245"/>
      <c r="M770" s="245"/>
      <c r="N770" s="245"/>
      <c r="O770" s="248"/>
      <c r="P770" s="354"/>
      <c r="Q770" s="245"/>
      <c r="R770" s="245"/>
      <c r="S770" s="245"/>
      <c r="T770" s="245"/>
      <c r="U770" s="245"/>
      <c r="V770" s="245"/>
      <c r="W770" s="245"/>
      <c r="X770" s="248"/>
      <c r="Y770" s="355"/>
      <c r="Z770" s="245"/>
      <c r="AA770" s="246"/>
      <c r="AB770" s="356"/>
      <c r="AC770" s="245"/>
      <c r="AD770" s="248"/>
      <c r="AE770" s="357"/>
      <c r="AF770" s="245"/>
      <c r="AG770" s="245"/>
      <c r="AH770" s="245"/>
      <c r="AI770" s="245"/>
      <c r="AJ770" s="245"/>
      <c r="AK770" s="245"/>
      <c r="AL770" s="245"/>
      <c r="AM770" s="248"/>
    </row>
    <row r="771" spans="1:39" ht="39.75" customHeight="1">
      <c r="A771" s="116">
        <f t="shared" si="3"/>
        <v>759</v>
      </c>
      <c r="B771" s="358" t="s">
        <v>223</v>
      </c>
      <c r="C771" s="248"/>
      <c r="D771" s="352"/>
      <c r="E771" s="245"/>
      <c r="F771" s="245"/>
      <c r="G771" s="245"/>
      <c r="H771" s="245"/>
      <c r="I771" s="245"/>
      <c r="J771" s="248"/>
      <c r="K771" s="353"/>
      <c r="L771" s="245"/>
      <c r="M771" s="245"/>
      <c r="N771" s="245"/>
      <c r="O771" s="248"/>
      <c r="P771" s="354"/>
      <c r="Q771" s="245"/>
      <c r="R771" s="245"/>
      <c r="S771" s="245"/>
      <c r="T771" s="245"/>
      <c r="U771" s="245"/>
      <c r="V771" s="245"/>
      <c r="W771" s="245"/>
      <c r="X771" s="248"/>
      <c r="Y771" s="355"/>
      <c r="Z771" s="245"/>
      <c r="AA771" s="246"/>
      <c r="AB771" s="356"/>
      <c r="AC771" s="245"/>
      <c r="AD771" s="248"/>
      <c r="AE771" s="357"/>
      <c r="AF771" s="245"/>
      <c r="AG771" s="245"/>
      <c r="AH771" s="245"/>
      <c r="AI771" s="245"/>
      <c r="AJ771" s="245"/>
      <c r="AK771" s="245"/>
      <c r="AL771" s="245"/>
      <c r="AM771" s="248"/>
    </row>
    <row r="772" spans="1:39" ht="39.75" customHeight="1">
      <c r="A772" s="116">
        <f t="shared" si="3"/>
        <v>760</v>
      </c>
      <c r="B772" s="358" t="s">
        <v>223</v>
      </c>
      <c r="C772" s="248"/>
      <c r="D772" s="352"/>
      <c r="E772" s="245"/>
      <c r="F772" s="245"/>
      <c r="G772" s="245"/>
      <c r="H772" s="245"/>
      <c r="I772" s="245"/>
      <c r="J772" s="248"/>
      <c r="K772" s="353"/>
      <c r="L772" s="245"/>
      <c r="M772" s="245"/>
      <c r="N772" s="245"/>
      <c r="O772" s="248"/>
      <c r="P772" s="354"/>
      <c r="Q772" s="245"/>
      <c r="R772" s="245"/>
      <c r="S772" s="245"/>
      <c r="T772" s="245"/>
      <c r="U772" s="245"/>
      <c r="V772" s="245"/>
      <c r="W772" s="245"/>
      <c r="X772" s="248"/>
      <c r="Y772" s="355"/>
      <c r="Z772" s="245"/>
      <c r="AA772" s="246"/>
      <c r="AB772" s="356"/>
      <c r="AC772" s="245"/>
      <c r="AD772" s="248"/>
      <c r="AE772" s="357"/>
      <c r="AF772" s="245"/>
      <c r="AG772" s="245"/>
      <c r="AH772" s="245"/>
      <c r="AI772" s="245"/>
      <c r="AJ772" s="245"/>
      <c r="AK772" s="245"/>
      <c r="AL772" s="245"/>
      <c r="AM772" s="248"/>
    </row>
    <row r="773" spans="1:39" ht="39.75" customHeight="1">
      <c r="A773" s="116">
        <f t="shared" si="3"/>
        <v>761</v>
      </c>
      <c r="B773" s="358" t="s">
        <v>223</v>
      </c>
      <c r="C773" s="248"/>
      <c r="D773" s="352"/>
      <c r="E773" s="245"/>
      <c r="F773" s="245"/>
      <c r="G773" s="245"/>
      <c r="H773" s="245"/>
      <c r="I773" s="245"/>
      <c r="J773" s="248"/>
      <c r="K773" s="353"/>
      <c r="L773" s="245"/>
      <c r="M773" s="245"/>
      <c r="N773" s="245"/>
      <c r="O773" s="248"/>
      <c r="P773" s="354"/>
      <c r="Q773" s="245"/>
      <c r="R773" s="245"/>
      <c r="S773" s="245"/>
      <c r="T773" s="245"/>
      <c r="U773" s="245"/>
      <c r="V773" s="245"/>
      <c r="W773" s="245"/>
      <c r="X773" s="248"/>
      <c r="Y773" s="355"/>
      <c r="Z773" s="245"/>
      <c r="AA773" s="246"/>
      <c r="AB773" s="356"/>
      <c r="AC773" s="245"/>
      <c r="AD773" s="248"/>
      <c r="AE773" s="357"/>
      <c r="AF773" s="245"/>
      <c r="AG773" s="245"/>
      <c r="AH773" s="245"/>
      <c r="AI773" s="245"/>
      <c r="AJ773" s="245"/>
      <c r="AK773" s="245"/>
      <c r="AL773" s="245"/>
      <c r="AM773" s="248"/>
    </row>
    <row r="774" spans="1:39" ht="39.75" customHeight="1">
      <c r="A774" s="116">
        <f t="shared" si="3"/>
        <v>762</v>
      </c>
      <c r="B774" s="358" t="s">
        <v>223</v>
      </c>
      <c r="C774" s="248"/>
      <c r="D774" s="352"/>
      <c r="E774" s="245"/>
      <c r="F774" s="245"/>
      <c r="G774" s="245"/>
      <c r="H774" s="245"/>
      <c r="I774" s="245"/>
      <c r="J774" s="248"/>
      <c r="K774" s="353"/>
      <c r="L774" s="245"/>
      <c r="M774" s="245"/>
      <c r="N774" s="245"/>
      <c r="O774" s="248"/>
      <c r="P774" s="354"/>
      <c r="Q774" s="245"/>
      <c r="R774" s="245"/>
      <c r="S774" s="245"/>
      <c r="T774" s="245"/>
      <c r="U774" s="245"/>
      <c r="V774" s="245"/>
      <c r="W774" s="245"/>
      <c r="X774" s="248"/>
      <c r="Y774" s="355"/>
      <c r="Z774" s="245"/>
      <c r="AA774" s="246"/>
      <c r="AB774" s="356"/>
      <c r="AC774" s="245"/>
      <c r="AD774" s="248"/>
      <c r="AE774" s="357"/>
      <c r="AF774" s="245"/>
      <c r="AG774" s="245"/>
      <c r="AH774" s="245"/>
      <c r="AI774" s="245"/>
      <c r="AJ774" s="245"/>
      <c r="AK774" s="245"/>
      <c r="AL774" s="245"/>
      <c r="AM774" s="248"/>
    </row>
    <row r="775" spans="1:39" ht="39.75" customHeight="1">
      <c r="A775" s="116">
        <f t="shared" si="3"/>
        <v>763</v>
      </c>
      <c r="B775" s="358" t="s">
        <v>223</v>
      </c>
      <c r="C775" s="248"/>
      <c r="D775" s="352"/>
      <c r="E775" s="245"/>
      <c r="F775" s="245"/>
      <c r="G775" s="245"/>
      <c r="H775" s="245"/>
      <c r="I775" s="245"/>
      <c r="J775" s="248"/>
      <c r="K775" s="353"/>
      <c r="L775" s="245"/>
      <c r="M775" s="245"/>
      <c r="N775" s="245"/>
      <c r="O775" s="248"/>
      <c r="P775" s="354"/>
      <c r="Q775" s="245"/>
      <c r="R775" s="245"/>
      <c r="S775" s="245"/>
      <c r="T775" s="245"/>
      <c r="U775" s="245"/>
      <c r="V775" s="245"/>
      <c r="W775" s="245"/>
      <c r="X775" s="248"/>
      <c r="Y775" s="355"/>
      <c r="Z775" s="245"/>
      <c r="AA775" s="246"/>
      <c r="AB775" s="356"/>
      <c r="AC775" s="245"/>
      <c r="AD775" s="248"/>
      <c r="AE775" s="357"/>
      <c r="AF775" s="245"/>
      <c r="AG775" s="245"/>
      <c r="AH775" s="245"/>
      <c r="AI775" s="245"/>
      <c r="AJ775" s="245"/>
      <c r="AK775" s="245"/>
      <c r="AL775" s="245"/>
      <c r="AM775" s="248"/>
    </row>
    <row r="776" spans="1:39" ht="39.75" customHeight="1">
      <c r="A776" s="116">
        <f t="shared" si="3"/>
        <v>764</v>
      </c>
      <c r="B776" s="358" t="s">
        <v>223</v>
      </c>
      <c r="C776" s="248"/>
      <c r="D776" s="352"/>
      <c r="E776" s="245"/>
      <c r="F776" s="245"/>
      <c r="G776" s="245"/>
      <c r="H776" s="245"/>
      <c r="I776" s="245"/>
      <c r="J776" s="248"/>
      <c r="K776" s="353"/>
      <c r="L776" s="245"/>
      <c r="M776" s="245"/>
      <c r="N776" s="245"/>
      <c r="O776" s="248"/>
      <c r="P776" s="354"/>
      <c r="Q776" s="245"/>
      <c r="R776" s="245"/>
      <c r="S776" s="245"/>
      <c r="T776" s="245"/>
      <c r="U776" s="245"/>
      <c r="V776" s="245"/>
      <c r="W776" s="245"/>
      <c r="X776" s="248"/>
      <c r="Y776" s="355"/>
      <c r="Z776" s="245"/>
      <c r="AA776" s="246"/>
      <c r="AB776" s="356"/>
      <c r="AC776" s="245"/>
      <c r="AD776" s="248"/>
      <c r="AE776" s="357"/>
      <c r="AF776" s="245"/>
      <c r="AG776" s="245"/>
      <c r="AH776" s="245"/>
      <c r="AI776" s="245"/>
      <c r="AJ776" s="245"/>
      <c r="AK776" s="245"/>
      <c r="AL776" s="245"/>
      <c r="AM776" s="248"/>
    </row>
    <row r="777" spans="1:39" ht="39.75" customHeight="1">
      <c r="A777" s="116">
        <f t="shared" si="3"/>
        <v>765</v>
      </c>
      <c r="B777" s="358" t="s">
        <v>223</v>
      </c>
      <c r="C777" s="248"/>
      <c r="D777" s="352"/>
      <c r="E777" s="245"/>
      <c r="F777" s="245"/>
      <c r="G777" s="245"/>
      <c r="H777" s="245"/>
      <c r="I777" s="245"/>
      <c r="J777" s="248"/>
      <c r="K777" s="353"/>
      <c r="L777" s="245"/>
      <c r="M777" s="245"/>
      <c r="N777" s="245"/>
      <c r="O777" s="248"/>
      <c r="P777" s="354"/>
      <c r="Q777" s="245"/>
      <c r="R777" s="245"/>
      <c r="S777" s="245"/>
      <c r="T777" s="245"/>
      <c r="U777" s="245"/>
      <c r="V777" s="245"/>
      <c r="W777" s="245"/>
      <c r="X777" s="248"/>
      <c r="Y777" s="355"/>
      <c r="Z777" s="245"/>
      <c r="AA777" s="246"/>
      <c r="AB777" s="356"/>
      <c r="AC777" s="245"/>
      <c r="AD777" s="248"/>
      <c r="AE777" s="357"/>
      <c r="AF777" s="245"/>
      <c r="AG777" s="245"/>
      <c r="AH777" s="245"/>
      <c r="AI777" s="245"/>
      <c r="AJ777" s="245"/>
      <c r="AK777" s="245"/>
      <c r="AL777" s="245"/>
      <c r="AM777" s="248"/>
    </row>
    <row r="778" spans="1:39" ht="39.75" customHeight="1">
      <c r="A778" s="116">
        <f t="shared" si="3"/>
        <v>766</v>
      </c>
      <c r="B778" s="358" t="s">
        <v>223</v>
      </c>
      <c r="C778" s="248"/>
      <c r="D778" s="352"/>
      <c r="E778" s="245"/>
      <c r="F778" s="245"/>
      <c r="G778" s="245"/>
      <c r="H778" s="245"/>
      <c r="I778" s="245"/>
      <c r="J778" s="248"/>
      <c r="K778" s="353"/>
      <c r="L778" s="245"/>
      <c r="M778" s="245"/>
      <c r="N778" s="245"/>
      <c r="O778" s="248"/>
      <c r="P778" s="354"/>
      <c r="Q778" s="245"/>
      <c r="R778" s="245"/>
      <c r="S778" s="245"/>
      <c r="T778" s="245"/>
      <c r="U778" s="245"/>
      <c r="V778" s="245"/>
      <c r="W778" s="245"/>
      <c r="X778" s="248"/>
      <c r="Y778" s="355"/>
      <c r="Z778" s="245"/>
      <c r="AA778" s="246"/>
      <c r="AB778" s="356"/>
      <c r="AC778" s="245"/>
      <c r="AD778" s="248"/>
      <c r="AE778" s="357"/>
      <c r="AF778" s="245"/>
      <c r="AG778" s="245"/>
      <c r="AH778" s="245"/>
      <c r="AI778" s="245"/>
      <c r="AJ778" s="245"/>
      <c r="AK778" s="245"/>
      <c r="AL778" s="245"/>
      <c r="AM778" s="248"/>
    </row>
    <row r="779" spans="1:39" ht="39.75" customHeight="1">
      <c r="A779" s="116">
        <f t="shared" si="3"/>
        <v>767</v>
      </c>
      <c r="B779" s="358" t="s">
        <v>223</v>
      </c>
      <c r="C779" s="248"/>
      <c r="D779" s="352"/>
      <c r="E779" s="245"/>
      <c r="F779" s="245"/>
      <c r="G779" s="245"/>
      <c r="H779" s="245"/>
      <c r="I779" s="245"/>
      <c r="J779" s="248"/>
      <c r="K779" s="353"/>
      <c r="L779" s="245"/>
      <c r="M779" s="245"/>
      <c r="N779" s="245"/>
      <c r="O779" s="248"/>
      <c r="P779" s="354"/>
      <c r="Q779" s="245"/>
      <c r="R779" s="245"/>
      <c r="S779" s="245"/>
      <c r="T779" s="245"/>
      <c r="U779" s="245"/>
      <c r="V779" s="245"/>
      <c r="W779" s="245"/>
      <c r="X779" s="248"/>
      <c r="Y779" s="355"/>
      <c r="Z779" s="245"/>
      <c r="AA779" s="246"/>
      <c r="AB779" s="356"/>
      <c r="AC779" s="245"/>
      <c r="AD779" s="248"/>
      <c r="AE779" s="357"/>
      <c r="AF779" s="245"/>
      <c r="AG779" s="245"/>
      <c r="AH779" s="245"/>
      <c r="AI779" s="245"/>
      <c r="AJ779" s="245"/>
      <c r="AK779" s="245"/>
      <c r="AL779" s="245"/>
      <c r="AM779" s="248"/>
    </row>
    <row r="780" spans="1:39" ht="39.75" customHeight="1">
      <c r="A780" s="116">
        <f t="shared" si="3"/>
        <v>768</v>
      </c>
      <c r="B780" s="358" t="s">
        <v>223</v>
      </c>
      <c r="C780" s="248"/>
      <c r="D780" s="352"/>
      <c r="E780" s="245"/>
      <c r="F780" s="245"/>
      <c r="G780" s="245"/>
      <c r="H780" s="245"/>
      <c r="I780" s="245"/>
      <c r="J780" s="248"/>
      <c r="K780" s="353"/>
      <c r="L780" s="245"/>
      <c r="M780" s="245"/>
      <c r="N780" s="245"/>
      <c r="O780" s="248"/>
      <c r="P780" s="354"/>
      <c r="Q780" s="245"/>
      <c r="R780" s="245"/>
      <c r="S780" s="245"/>
      <c r="T780" s="245"/>
      <c r="U780" s="245"/>
      <c r="V780" s="245"/>
      <c r="W780" s="245"/>
      <c r="X780" s="248"/>
      <c r="Y780" s="355"/>
      <c r="Z780" s="245"/>
      <c r="AA780" s="246"/>
      <c r="AB780" s="356"/>
      <c r="AC780" s="245"/>
      <c r="AD780" s="248"/>
      <c r="AE780" s="357"/>
      <c r="AF780" s="245"/>
      <c r="AG780" s="245"/>
      <c r="AH780" s="245"/>
      <c r="AI780" s="245"/>
      <c r="AJ780" s="245"/>
      <c r="AK780" s="245"/>
      <c r="AL780" s="245"/>
      <c r="AM780" s="248"/>
    </row>
    <row r="781" spans="1:39" ht="39.75" customHeight="1">
      <c r="A781" s="116">
        <f t="shared" ref="A781:A1013" si="4">ROW(A769)</f>
        <v>769</v>
      </c>
      <c r="B781" s="358" t="s">
        <v>223</v>
      </c>
      <c r="C781" s="248"/>
      <c r="D781" s="352"/>
      <c r="E781" s="245"/>
      <c r="F781" s="245"/>
      <c r="G781" s="245"/>
      <c r="H781" s="245"/>
      <c r="I781" s="245"/>
      <c r="J781" s="248"/>
      <c r="K781" s="353"/>
      <c r="L781" s="245"/>
      <c r="M781" s="245"/>
      <c r="N781" s="245"/>
      <c r="O781" s="248"/>
      <c r="P781" s="354"/>
      <c r="Q781" s="245"/>
      <c r="R781" s="245"/>
      <c r="S781" s="245"/>
      <c r="T781" s="245"/>
      <c r="U781" s="245"/>
      <c r="V781" s="245"/>
      <c r="W781" s="245"/>
      <c r="X781" s="248"/>
      <c r="Y781" s="355"/>
      <c r="Z781" s="245"/>
      <c r="AA781" s="246"/>
      <c r="AB781" s="356"/>
      <c r="AC781" s="245"/>
      <c r="AD781" s="248"/>
      <c r="AE781" s="357"/>
      <c r="AF781" s="245"/>
      <c r="AG781" s="245"/>
      <c r="AH781" s="245"/>
      <c r="AI781" s="245"/>
      <c r="AJ781" s="245"/>
      <c r="AK781" s="245"/>
      <c r="AL781" s="245"/>
      <c r="AM781" s="248"/>
    </row>
    <row r="782" spans="1:39" ht="39.75" customHeight="1">
      <c r="A782" s="116">
        <f t="shared" si="4"/>
        <v>770</v>
      </c>
      <c r="B782" s="358" t="s">
        <v>223</v>
      </c>
      <c r="C782" s="248"/>
      <c r="D782" s="352"/>
      <c r="E782" s="245"/>
      <c r="F782" s="245"/>
      <c r="G782" s="245"/>
      <c r="H782" s="245"/>
      <c r="I782" s="245"/>
      <c r="J782" s="248"/>
      <c r="K782" s="353"/>
      <c r="L782" s="245"/>
      <c r="M782" s="245"/>
      <c r="N782" s="245"/>
      <c r="O782" s="248"/>
      <c r="P782" s="354"/>
      <c r="Q782" s="245"/>
      <c r="R782" s="245"/>
      <c r="S782" s="245"/>
      <c r="T782" s="245"/>
      <c r="U782" s="245"/>
      <c r="V782" s="245"/>
      <c r="W782" s="245"/>
      <c r="X782" s="248"/>
      <c r="Y782" s="355"/>
      <c r="Z782" s="245"/>
      <c r="AA782" s="246"/>
      <c r="AB782" s="356"/>
      <c r="AC782" s="245"/>
      <c r="AD782" s="248"/>
      <c r="AE782" s="357"/>
      <c r="AF782" s="245"/>
      <c r="AG782" s="245"/>
      <c r="AH782" s="245"/>
      <c r="AI782" s="245"/>
      <c r="AJ782" s="245"/>
      <c r="AK782" s="245"/>
      <c r="AL782" s="245"/>
      <c r="AM782" s="248"/>
    </row>
    <row r="783" spans="1:39" ht="39.75" customHeight="1">
      <c r="A783" s="116">
        <f t="shared" si="4"/>
        <v>771</v>
      </c>
      <c r="B783" s="358" t="s">
        <v>223</v>
      </c>
      <c r="C783" s="248"/>
      <c r="D783" s="352"/>
      <c r="E783" s="245"/>
      <c r="F783" s="245"/>
      <c r="G783" s="245"/>
      <c r="H783" s="245"/>
      <c r="I783" s="245"/>
      <c r="J783" s="248"/>
      <c r="K783" s="353"/>
      <c r="L783" s="245"/>
      <c r="M783" s="245"/>
      <c r="N783" s="245"/>
      <c r="O783" s="248"/>
      <c r="P783" s="354"/>
      <c r="Q783" s="245"/>
      <c r="R783" s="245"/>
      <c r="S783" s="245"/>
      <c r="T783" s="245"/>
      <c r="U783" s="245"/>
      <c r="V783" s="245"/>
      <c r="W783" s="245"/>
      <c r="X783" s="248"/>
      <c r="Y783" s="355"/>
      <c r="Z783" s="245"/>
      <c r="AA783" s="246"/>
      <c r="AB783" s="356"/>
      <c r="AC783" s="245"/>
      <c r="AD783" s="248"/>
      <c r="AE783" s="357"/>
      <c r="AF783" s="245"/>
      <c r="AG783" s="245"/>
      <c r="AH783" s="245"/>
      <c r="AI783" s="245"/>
      <c r="AJ783" s="245"/>
      <c r="AK783" s="245"/>
      <c r="AL783" s="245"/>
      <c r="AM783" s="248"/>
    </row>
    <row r="784" spans="1:39" ht="39.75" customHeight="1">
      <c r="A784" s="116">
        <f t="shared" si="4"/>
        <v>772</v>
      </c>
      <c r="B784" s="358" t="s">
        <v>223</v>
      </c>
      <c r="C784" s="248"/>
      <c r="D784" s="352"/>
      <c r="E784" s="245"/>
      <c r="F784" s="245"/>
      <c r="G784" s="245"/>
      <c r="H784" s="245"/>
      <c r="I784" s="245"/>
      <c r="J784" s="248"/>
      <c r="K784" s="353"/>
      <c r="L784" s="245"/>
      <c r="M784" s="245"/>
      <c r="N784" s="245"/>
      <c r="O784" s="248"/>
      <c r="P784" s="354"/>
      <c r="Q784" s="245"/>
      <c r="R784" s="245"/>
      <c r="S784" s="245"/>
      <c r="T784" s="245"/>
      <c r="U784" s="245"/>
      <c r="V784" s="245"/>
      <c r="W784" s="245"/>
      <c r="X784" s="248"/>
      <c r="Y784" s="355"/>
      <c r="Z784" s="245"/>
      <c r="AA784" s="246"/>
      <c r="AB784" s="356"/>
      <c r="AC784" s="245"/>
      <c r="AD784" s="248"/>
      <c r="AE784" s="357"/>
      <c r="AF784" s="245"/>
      <c r="AG784" s="245"/>
      <c r="AH784" s="245"/>
      <c r="AI784" s="245"/>
      <c r="AJ784" s="245"/>
      <c r="AK784" s="245"/>
      <c r="AL784" s="245"/>
      <c r="AM784" s="248"/>
    </row>
    <row r="785" spans="1:39" ht="39.75" customHeight="1">
      <c r="A785" s="116">
        <f t="shared" si="4"/>
        <v>773</v>
      </c>
      <c r="B785" s="358" t="s">
        <v>223</v>
      </c>
      <c r="C785" s="248"/>
      <c r="D785" s="352"/>
      <c r="E785" s="245"/>
      <c r="F785" s="245"/>
      <c r="G785" s="245"/>
      <c r="H785" s="245"/>
      <c r="I785" s="245"/>
      <c r="J785" s="248"/>
      <c r="K785" s="353"/>
      <c r="L785" s="245"/>
      <c r="M785" s="245"/>
      <c r="N785" s="245"/>
      <c r="O785" s="248"/>
      <c r="P785" s="354"/>
      <c r="Q785" s="245"/>
      <c r="R785" s="245"/>
      <c r="S785" s="245"/>
      <c r="T785" s="245"/>
      <c r="U785" s="245"/>
      <c r="V785" s="245"/>
      <c r="W785" s="245"/>
      <c r="X785" s="248"/>
      <c r="Y785" s="355"/>
      <c r="Z785" s="245"/>
      <c r="AA785" s="246"/>
      <c r="AB785" s="356"/>
      <c r="AC785" s="245"/>
      <c r="AD785" s="248"/>
      <c r="AE785" s="357"/>
      <c r="AF785" s="245"/>
      <c r="AG785" s="245"/>
      <c r="AH785" s="245"/>
      <c r="AI785" s="245"/>
      <c r="AJ785" s="245"/>
      <c r="AK785" s="245"/>
      <c r="AL785" s="245"/>
      <c r="AM785" s="248"/>
    </row>
    <row r="786" spans="1:39" ht="39.75" customHeight="1">
      <c r="A786" s="116">
        <f t="shared" si="4"/>
        <v>774</v>
      </c>
      <c r="B786" s="358" t="s">
        <v>223</v>
      </c>
      <c r="C786" s="248"/>
      <c r="D786" s="352"/>
      <c r="E786" s="245"/>
      <c r="F786" s="245"/>
      <c r="G786" s="245"/>
      <c r="H786" s="245"/>
      <c r="I786" s="245"/>
      <c r="J786" s="248"/>
      <c r="K786" s="353"/>
      <c r="L786" s="245"/>
      <c r="M786" s="245"/>
      <c r="N786" s="245"/>
      <c r="O786" s="248"/>
      <c r="P786" s="354"/>
      <c r="Q786" s="245"/>
      <c r="R786" s="245"/>
      <c r="S786" s="245"/>
      <c r="T786" s="245"/>
      <c r="U786" s="245"/>
      <c r="V786" s="245"/>
      <c r="W786" s="245"/>
      <c r="X786" s="248"/>
      <c r="Y786" s="355"/>
      <c r="Z786" s="245"/>
      <c r="AA786" s="246"/>
      <c r="AB786" s="356"/>
      <c r="AC786" s="245"/>
      <c r="AD786" s="248"/>
      <c r="AE786" s="357"/>
      <c r="AF786" s="245"/>
      <c r="AG786" s="245"/>
      <c r="AH786" s="245"/>
      <c r="AI786" s="245"/>
      <c r="AJ786" s="245"/>
      <c r="AK786" s="245"/>
      <c r="AL786" s="245"/>
      <c r="AM786" s="248"/>
    </row>
    <row r="787" spans="1:39" ht="39.75" customHeight="1">
      <c r="A787" s="116">
        <f t="shared" si="4"/>
        <v>775</v>
      </c>
      <c r="B787" s="358" t="s">
        <v>223</v>
      </c>
      <c r="C787" s="248"/>
      <c r="D787" s="352"/>
      <c r="E787" s="245"/>
      <c r="F787" s="245"/>
      <c r="G787" s="245"/>
      <c r="H787" s="245"/>
      <c r="I787" s="245"/>
      <c r="J787" s="248"/>
      <c r="K787" s="353"/>
      <c r="L787" s="245"/>
      <c r="M787" s="245"/>
      <c r="N787" s="245"/>
      <c r="O787" s="248"/>
      <c r="P787" s="354"/>
      <c r="Q787" s="245"/>
      <c r="R787" s="245"/>
      <c r="S787" s="245"/>
      <c r="T787" s="245"/>
      <c r="U787" s="245"/>
      <c r="V787" s="245"/>
      <c r="W787" s="245"/>
      <c r="X787" s="248"/>
      <c r="Y787" s="355"/>
      <c r="Z787" s="245"/>
      <c r="AA787" s="246"/>
      <c r="AB787" s="356"/>
      <c r="AC787" s="245"/>
      <c r="AD787" s="248"/>
      <c r="AE787" s="357"/>
      <c r="AF787" s="245"/>
      <c r="AG787" s="245"/>
      <c r="AH787" s="245"/>
      <c r="AI787" s="245"/>
      <c r="AJ787" s="245"/>
      <c r="AK787" s="245"/>
      <c r="AL787" s="245"/>
      <c r="AM787" s="248"/>
    </row>
    <row r="788" spans="1:39" ht="39.75" customHeight="1">
      <c r="A788" s="116">
        <f t="shared" si="4"/>
        <v>776</v>
      </c>
      <c r="B788" s="358" t="s">
        <v>223</v>
      </c>
      <c r="C788" s="248"/>
      <c r="D788" s="352"/>
      <c r="E788" s="245"/>
      <c r="F788" s="245"/>
      <c r="G788" s="245"/>
      <c r="H788" s="245"/>
      <c r="I788" s="245"/>
      <c r="J788" s="248"/>
      <c r="K788" s="353"/>
      <c r="L788" s="245"/>
      <c r="M788" s="245"/>
      <c r="N788" s="245"/>
      <c r="O788" s="248"/>
      <c r="P788" s="354"/>
      <c r="Q788" s="245"/>
      <c r="R788" s="245"/>
      <c r="S788" s="245"/>
      <c r="T788" s="245"/>
      <c r="U788" s="245"/>
      <c r="V788" s="245"/>
      <c r="W788" s="245"/>
      <c r="X788" s="248"/>
      <c r="Y788" s="355"/>
      <c r="Z788" s="245"/>
      <c r="AA788" s="246"/>
      <c r="AB788" s="356"/>
      <c r="AC788" s="245"/>
      <c r="AD788" s="248"/>
      <c r="AE788" s="357"/>
      <c r="AF788" s="245"/>
      <c r="AG788" s="245"/>
      <c r="AH788" s="245"/>
      <c r="AI788" s="245"/>
      <c r="AJ788" s="245"/>
      <c r="AK788" s="245"/>
      <c r="AL788" s="245"/>
      <c r="AM788" s="248"/>
    </row>
    <row r="789" spans="1:39" ht="39.75" customHeight="1">
      <c r="A789" s="116">
        <f t="shared" si="4"/>
        <v>777</v>
      </c>
      <c r="B789" s="358" t="s">
        <v>223</v>
      </c>
      <c r="C789" s="248"/>
      <c r="D789" s="352"/>
      <c r="E789" s="245"/>
      <c r="F789" s="245"/>
      <c r="G789" s="245"/>
      <c r="H789" s="245"/>
      <c r="I789" s="245"/>
      <c r="J789" s="248"/>
      <c r="K789" s="353"/>
      <c r="L789" s="245"/>
      <c r="M789" s="245"/>
      <c r="N789" s="245"/>
      <c r="O789" s="248"/>
      <c r="P789" s="354"/>
      <c r="Q789" s="245"/>
      <c r="R789" s="245"/>
      <c r="S789" s="245"/>
      <c r="T789" s="245"/>
      <c r="U789" s="245"/>
      <c r="V789" s="245"/>
      <c r="W789" s="245"/>
      <c r="X789" s="248"/>
      <c r="Y789" s="355"/>
      <c r="Z789" s="245"/>
      <c r="AA789" s="246"/>
      <c r="AB789" s="356"/>
      <c r="AC789" s="245"/>
      <c r="AD789" s="248"/>
      <c r="AE789" s="357"/>
      <c r="AF789" s="245"/>
      <c r="AG789" s="245"/>
      <c r="AH789" s="245"/>
      <c r="AI789" s="245"/>
      <c r="AJ789" s="245"/>
      <c r="AK789" s="245"/>
      <c r="AL789" s="245"/>
      <c r="AM789" s="248"/>
    </row>
    <row r="790" spans="1:39" ht="39.75" customHeight="1">
      <c r="A790" s="116">
        <f t="shared" si="4"/>
        <v>778</v>
      </c>
      <c r="B790" s="358" t="s">
        <v>223</v>
      </c>
      <c r="C790" s="248"/>
      <c r="D790" s="352"/>
      <c r="E790" s="245"/>
      <c r="F790" s="245"/>
      <c r="G790" s="245"/>
      <c r="H790" s="245"/>
      <c r="I790" s="245"/>
      <c r="J790" s="248"/>
      <c r="K790" s="353"/>
      <c r="L790" s="245"/>
      <c r="M790" s="245"/>
      <c r="N790" s="245"/>
      <c r="O790" s="248"/>
      <c r="P790" s="354"/>
      <c r="Q790" s="245"/>
      <c r="R790" s="245"/>
      <c r="S790" s="245"/>
      <c r="T790" s="245"/>
      <c r="U790" s="245"/>
      <c r="V790" s="245"/>
      <c r="W790" s="245"/>
      <c r="X790" s="248"/>
      <c r="Y790" s="355"/>
      <c r="Z790" s="245"/>
      <c r="AA790" s="246"/>
      <c r="AB790" s="356"/>
      <c r="AC790" s="245"/>
      <c r="AD790" s="248"/>
      <c r="AE790" s="357"/>
      <c r="AF790" s="245"/>
      <c r="AG790" s="245"/>
      <c r="AH790" s="245"/>
      <c r="AI790" s="245"/>
      <c r="AJ790" s="245"/>
      <c r="AK790" s="245"/>
      <c r="AL790" s="245"/>
      <c r="AM790" s="248"/>
    </row>
    <row r="791" spans="1:39" ht="39.75" customHeight="1">
      <c r="A791" s="116">
        <f t="shared" si="4"/>
        <v>779</v>
      </c>
      <c r="B791" s="358" t="s">
        <v>223</v>
      </c>
      <c r="C791" s="248"/>
      <c r="D791" s="352"/>
      <c r="E791" s="245"/>
      <c r="F791" s="245"/>
      <c r="G791" s="245"/>
      <c r="H791" s="245"/>
      <c r="I791" s="245"/>
      <c r="J791" s="248"/>
      <c r="K791" s="353"/>
      <c r="L791" s="245"/>
      <c r="M791" s="245"/>
      <c r="N791" s="245"/>
      <c r="O791" s="248"/>
      <c r="P791" s="354"/>
      <c r="Q791" s="245"/>
      <c r="R791" s="245"/>
      <c r="S791" s="245"/>
      <c r="T791" s="245"/>
      <c r="U791" s="245"/>
      <c r="V791" s="245"/>
      <c r="W791" s="245"/>
      <c r="X791" s="248"/>
      <c r="Y791" s="355"/>
      <c r="Z791" s="245"/>
      <c r="AA791" s="246"/>
      <c r="AB791" s="356"/>
      <c r="AC791" s="245"/>
      <c r="AD791" s="248"/>
      <c r="AE791" s="357"/>
      <c r="AF791" s="245"/>
      <c r="AG791" s="245"/>
      <c r="AH791" s="245"/>
      <c r="AI791" s="245"/>
      <c r="AJ791" s="245"/>
      <c r="AK791" s="245"/>
      <c r="AL791" s="245"/>
      <c r="AM791" s="248"/>
    </row>
    <row r="792" spans="1:39" ht="39.75" customHeight="1">
      <c r="A792" s="116">
        <f t="shared" si="4"/>
        <v>780</v>
      </c>
      <c r="B792" s="358" t="s">
        <v>223</v>
      </c>
      <c r="C792" s="248"/>
      <c r="D792" s="352"/>
      <c r="E792" s="245"/>
      <c r="F792" s="245"/>
      <c r="G792" s="245"/>
      <c r="H792" s="245"/>
      <c r="I792" s="245"/>
      <c r="J792" s="248"/>
      <c r="K792" s="353"/>
      <c r="L792" s="245"/>
      <c r="M792" s="245"/>
      <c r="N792" s="245"/>
      <c r="O792" s="248"/>
      <c r="P792" s="354"/>
      <c r="Q792" s="245"/>
      <c r="R792" s="245"/>
      <c r="S792" s="245"/>
      <c r="T792" s="245"/>
      <c r="U792" s="245"/>
      <c r="V792" s="245"/>
      <c r="W792" s="245"/>
      <c r="X792" s="248"/>
      <c r="Y792" s="355"/>
      <c r="Z792" s="245"/>
      <c r="AA792" s="246"/>
      <c r="AB792" s="356"/>
      <c r="AC792" s="245"/>
      <c r="AD792" s="248"/>
      <c r="AE792" s="357"/>
      <c r="AF792" s="245"/>
      <c r="AG792" s="245"/>
      <c r="AH792" s="245"/>
      <c r="AI792" s="245"/>
      <c r="AJ792" s="245"/>
      <c r="AK792" s="245"/>
      <c r="AL792" s="245"/>
      <c r="AM792" s="248"/>
    </row>
    <row r="793" spans="1:39" ht="39.75" customHeight="1">
      <c r="A793" s="116">
        <f t="shared" si="4"/>
        <v>781</v>
      </c>
      <c r="B793" s="358" t="s">
        <v>223</v>
      </c>
      <c r="C793" s="248"/>
      <c r="D793" s="352"/>
      <c r="E793" s="245"/>
      <c r="F793" s="245"/>
      <c r="G793" s="245"/>
      <c r="H793" s="245"/>
      <c r="I793" s="245"/>
      <c r="J793" s="248"/>
      <c r="K793" s="353"/>
      <c r="L793" s="245"/>
      <c r="M793" s="245"/>
      <c r="N793" s="245"/>
      <c r="O793" s="248"/>
      <c r="P793" s="354"/>
      <c r="Q793" s="245"/>
      <c r="R793" s="245"/>
      <c r="S793" s="245"/>
      <c r="T793" s="245"/>
      <c r="U793" s="245"/>
      <c r="V793" s="245"/>
      <c r="W793" s="245"/>
      <c r="X793" s="248"/>
      <c r="Y793" s="355"/>
      <c r="Z793" s="245"/>
      <c r="AA793" s="246"/>
      <c r="AB793" s="356"/>
      <c r="AC793" s="245"/>
      <c r="AD793" s="248"/>
      <c r="AE793" s="357"/>
      <c r="AF793" s="245"/>
      <c r="AG793" s="245"/>
      <c r="AH793" s="245"/>
      <c r="AI793" s="245"/>
      <c r="AJ793" s="245"/>
      <c r="AK793" s="245"/>
      <c r="AL793" s="245"/>
      <c r="AM793" s="248"/>
    </row>
    <row r="794" spans="1:39" ht="39.75" customHeight="1">
      <c r="A794" s="116">
        <f t="shared" si="4"/>
        <v>782</v>
      </c>
      <c r="B794" s="358" t="s">
        <v>223</v>
      </c>
      <c r="C794" s="248"/>
      <c r="D794" s="352"/>
      <c r="E794" s="245"/>
      <c r="F794" s="245"/>
      <c r="G794" s="245"/>
      <c r="H794" s="245"/>
      <c r="I794" s="245"/>
      <c r="J794" s="248"/>
      <c r="K794" s="353"/>
      <c r="L794" s="245"/>
      <c r="M794" s="245"/>
      <c r="N794" s="245"/>
      <c r="O794" s="248"/>
      <c r="P794" s="354"/>
      <c r="Q794" s="245"/>
      <c r="R794" s="245"/>
      <c r="S794" s="245"/>
      <c r="T794" s="245"/>
      <c r="U794" s="245"/>
      <c r="V794" s="245"/>
      <c r="W794" s="245"/>
      <c r="X794" s="248"/>
      <c r="Y794" s="355"/>
      <c r="Z794" s="245"/>
      <c r="AA794" s="246"/>
      <c r="AB794" s="356"/>
      <c r="AC794" s="245"/>
      <c r="AD794" s="248"/>
      <c r="AE794" s="357"/>
      <c r="AF794" s="245"/>
      <c r="AG794" s="245"/>
      <c r="AH794" s="245"/>
      <c r="AI794" s="245"/>
      <c r="AJ794" s="245"/>
      <c r="AK794" s="245"/>
      <c r="AL794" s="245"/>
      <c r="AM794" s="248"/>
    </row>
    <row r="795" spans="1:39" ht="39.75" customHeight="1">
      <c r="A795" s="116">
        <f t="shared" si="4"/>
        <v>783</v>
      </c>
      <c r="B795" s="358" t="s">
        <v>223</v>
      </c>
      <c r="C795" s="248"/>
      <c r="D795" s="352"/>
      <c r="E795" s="245"/>
      <c r="F795" s="245"/>
      <c r="G795" s="245"/>
      <c r="H795" s="245"/>
      <c r="I795" s="245"/>
      <c r="J795" s="248"/>
      <c r="K795" s="353"/>
      <c r="L795" s="245"/>
      <c r="M795" s="245"/>
      <c r="N795" s="245"/>
      <c r="O795" s="248"/>
      <c r="P795" s="354"/>
      <c r="Q795" s="245"/>
      <c r="R795" s="245"/>
      <c r="S795" s="245"/>
      <c r="T795" s="245"/>
      <c r="U795" s="245"/>
      <c r="V795" s="245"/>
      <c r="W795" s="245"/>
      <c r="X795" s="248"/>
      <c r="Y795" s="355"/>
      <c r="Z795" s="245"/>
      <c r="AA795" s="246"/>
      <c r="AB795" s="356"/>
      <c r="AC795" s="245"/>
      <c r="AD795" s="248"/>
      <c r="AE795" s="357"/>
      <c r="AF795" s="245"/>
      <c r="AG795" s="245"/>
      <c r="AH795" s="245"/>
      <c r="AI795" s="245"/>
      <c r="AJ795" s="245"/>
      <c r="AK795" s="245"/>
      <c r="AL795" s="245"/>
      <c r="AM795" s="248"/>
    </row>
    <row r="796" spans="1:39" ht="39.75" customHeight="1">
      <c r="A796" s="116">
        <f t="shared" si="4"/>
        <v>784</v>
      </c>
      <c r="B796" s="358" t="s">
        <v>223</v>
      </c>
      <c r="C796" s="248"/>
      <c r="D796" s="352"/>
      <c r="E796" s="245"/>
      <c r="F796" s="245"/>
      <c r="G796" s="245"/>
      <c r="H796" s="245"/>
      <c r="I796" s="245"/>
      <c r="J796" s="248"/>
      <c r="K796" s="353"/>
      <c r="L796" s="245"/>
      <c r="M796" s="245"/>
      <c r="N796" s="245"/>
      <c r="O796" s="248"/>
      <c r="P796" s="354"/>
      <c r="Q796" s="245"/>
      <c r="R796" s="245"/>
      <c r="S796" s="245"/>
      <c r="T796" s="245"/>
      <c r="U796" s="245"/>
      <c r="V796" s="245"/>
      <c r="W796" s="245"/>
      <c r="X796" s="248"/>
      <c r="Y796" s="355"/>
      <c r="Z796" s="245"/>
      <c r="AA796" s="246"/>
      <c r="AB796" s="356"/>
      <c r="AC796" s="245"/>
      <c r="AD796" s="248"/>
      <c r="AE796" s="357"/>
      <c r="AF796" s="245"/>
      <c r="AG796" s="245"/>
      <c r="AH796" s="245"/>
      <c r="AI796" s="245"/>
      <c r="AJ796" s="245"/>
      <c r="AK796" s="245"/>
      <c r="AL796" s="245"/>
      <c r="AM796" s="248"/>
    </row>
    <row r="797" spans="1:39" ht="39.75" customHeight="1">
      <c r="A797" s="116">
        <f t="shared" si="4"/>
        <v>785</v>
      </c>
      <c r="B797" s="358" t="s">
        <v>223</v>
      </c>
      <c r="C797" s="248"/>
      <c r="D797" s="352"/>
      <c r="E797" s="245"/>
      <c r="F797" s="245"/>
      <c r="G797" s="245"/>
      <c r="H797" s="245"/>
      <c r="I797" s="245"/>
      <c r="J797" s="248"/>
      <c r="K797" s="353"/>
      <c r="L797" s="245"/>
      <c r="M797" s="245"/>
      <c r="N797" s="245"/>
      <c r="O797" s="248"/>
      <c r="P797" s="354"/>
      <c r="Q797" s="245"/>
      <c r="R797" s="245"/>
      <c r="S797" s="245"/>
      <c r="T797" s="245"/>
      <c r="U797" s="245"/>
      <c r="V797" s="245"/>
      <c r="W797" s="245"/>
      <c r="X797" s="248"/>
      <c r="Y797" s="355"/>
      <c r="Z797" s="245"/>
      <c r="AA797" s="246"/>
      <c r="AB797" s="356"/>
      <c r="AC797" s="245"/>
      <c r="AD797" s="248"/>
      <c r="AE797" s="357"/>
      <c r="AF797" s="245"/>
      <c r="AG797" s="245"/>
      <c r="AH797" s="245"/>
      <c r="AI797" s="245"/>
      <c r="AJ797" s="245"/>
      <c r="AK797" s="245"/>
      <c r="AL797" s="245"/>
      <c r="AM797" s="248"/>
    </row>
    <row r="798" spans="1:39" ht="39.75" customHeight="1">
      <c r="A798" s="116">
        <f t="shared" si="4"/>
        <v>786</v>
      </c>
      <c r="B798" s="358" t="s">
        <v>223</v>
      </c>
      <c r="C798" s="248"/>
      <c r="D798" s="352"/>
      <c r="E798" s="245"/>
      <c r="F798" s="245"/>
      <c r="G798" s="245"/>
      <c r="H798" s="245"/>
      <c r="I798" s="245"/>
      <c r="J798" s="248"/>
      <c r="K798" s="353"/>
      <c r="L798" s="245"/>
      <c r="M798" s="245"/>
      <c r="N798" s="245"/>
      <c r="O798" s="248"/>
      <c r="P798" s="354"/>
      <c r="Q798" s="245"/>
      <c r="R798" s="245"/>
      <c r="S798" s="245"/>
      <c r="T798" s="245"/>
      <c r="U798" s="245"/>
      <c r="V798" s="245"/>
      <c r="W798" s="245"/>
      <c r="X798" s="248"/>
      <c r="Y798" s="355"/>
      <c r="Z798" s="245"/>
      <c r="AA798" s="246"/>
      <c r="AB798" s="356"/>
      <c r="AC798" s="245"/>
      <c r="AD798" s="248"/>
      <c r="AE798" s="357"/>
      <c r="AF798" s="245"/>
      <c r="AG798" s="245"/>
      <c r="AH798" s="245"/>
      <c r="AI798" s="245"/>
      <c r="AJ798" s="245"/>
      <c r="AK798" s="245"/>
      <c r="AL798" s="245"/>
      <c r="AM798" s="248"/>
    </row>
    <row r="799" spans="1:39" ht="39.75" customHeight="1">
      <c r="A799" s="116">
        <f t="shared" si="4"/>
        <v>787</v>
      </c>
      <c r="B799" s="358" t="s">
        <v>223</v>
      </c>
      <c r="C799" s="248"/>
      <c r="D799" s="352"/>
      <c r="E799" s="245"/>
      <c r="F799" s="245"/>
      <c r="G799" s="245"/>
      <c r="H799" s="245"/>
      <c r="I799" s="245"/>
      <c r="J799" s="248"/>
      <c r="K799" s="353"/>
      <c r="L799" s="245"/>
      <c r="M799" s="245"/>
      <c r="N799" s="245"/>
      <c r="O799" s="248"/>
      <c r="P799" s="354"/>
      <c r="Q799" s="245"/>
      <c r="R799" s="245"/>
      <c r="S799" s="245"/>
      <c r="T799" s="245"/>
      <c r="U799" s="245"/>
      <c r="V799" s="245"/>
      <c r="W799" s="245"/>
      <c r="X799" s="248"/>
      <c r="Y799" s="355"/>
      <c r="Z799" s="245"/>
      <c r="AA799" s="246"/>
      <c r="AB799" s="356"/>
      <c r="AC799" s="245"/>
      <c r="AD799" s="248"/>
      <c r="AE799" s="357"/>
      <c r="AF799" s="245"/>
      <c r="AG799" s="245"/>
      <c r="AH799" s="245"/>
      <c r="AI799" s="245"/>
      <c r="AJ799" s="245"/>
      <c r="AK799" s="245"/>
      <c r="AL799" s="245"/>
      <c r="AM799" s="248"/>
    </row>
    <row r="800" spans="1:39" ht="39.75" customHeight="1">
      <c r="A800" s="116">
        <f t="shared" si="4"/>
        <v>788</v>
      </c>
      <c r="B800" s="358" t="s">
        <v>223</v>
      </c>
      <c r="C800" s="248"/>
      <c r="D800" s="352"/>
      <c r="E800" s="245"/>
      <c r="F800" s="245"/>
      <c r="G800" s="245"/>
      <c r="H800" s="245"/>
      <c r="I800" s="245"/>
      <c r="J800" s="248"/>
      <c r="K800" s="353"/>
      <c r="L800" s="245"/>
      <c r="M800" s="245"/>
      <c r="N800" s="245"/>
      <c r="O800" s="248"/>
      <c r="P800" s="354"/>
      <c r="Q800" s="245"/>
      <c r="R800" s="245"/>
      <c r="S800" s="245"/>
      <c r="T800" s="245"/>
      <c r="U800" s="245"/>
      <c r="V800" s="245"/>
      <c r="W800" s="245"/>
      <c r="X800" s="248"/>
      <c r="Y800" s="355"/>
      <c r="Z800" s="245"/>
      <c r="AA800" s="246"/>
      <c r="AB800" s="356"/>
      <c r="AC800" s="245"/>
      <c r="AD800" s="248"/>
      <c r="AE800" s="357"/>
      <c r="AF800" s="245"/>
      <c r="AG800" s="245"/>
      <c r="AH800" s="245"/>
      <c r="AI800" s="245"/>
      <c r="AJ800" s="245"/>
      <c r="AK800" s="245"/>
      <c r="AL800" s="245"/>
      <c r="AM800" s="248"/>
    </row>
    <row r="801" spans="1:39" ht="39.75" customHeight="1">
      <c r="A801" s="116">
        <f t="shared" si="4"/>
        <v>789</v>
      </c>
      <c r="B801" s="358" t="s">
        <v>223</v>
      </c>
      <c r="C801" s="248"/>
      <c r="D801" s="352"/>
      <c r="E801" s="245"/>
      <c r="F801" s="245"/>
      <c r="G801" s="245"/>
      <c r="H801" s="245"/>
      <c r="I801" s="245"/>
      <c r="J801" s="248"/>
      <c r="K801" s="353"/>
      <c r="L801" s="245"/>
      <c r="M801" s="245"/>
      <c r="N801" s="245"/>
      <c r="O801" s="248"/>
      <c r="P801" s="354"/>
      <c r="Q801" s="245"/>
      <c r="R801" s="245"/>
      <c r="S801" s="245"/>
      <c r="T801" s="245"/>
      <c r="U801" s="245"/>
      <c r="V801" s="245"/>
      <c r="W801" s="245"/>
      <c r="X801" s="248"/>
      <c r="Y801" s="355"/>
      <c r="Z801" s="245"/>
      <c r="AA801" s="246"/>
      <c r="AB801" s="356"/>
      <c r="AC801" s="245"/>
      <c r="AD801" s="248"/>
      <c r="AE801" s="357"/>
      <c r="AF801" s="245"/>
      <c r="AG801" s="245"/>
      <c r="AH801" s="245"/>
      <c r="AI801" s="245"/>
      <c r="AJ801" s="245"/>
      <c r="AK801" s="245"/>
      <c r="AL801" s="245"/>
      <c r="AM801" s="248"/>
    </row>
    <row r="802" spans="1:39" ht="39.75" customHeight="1">
      <c r="A802" s="116">
        <f t="shared" si="4"/>
        <v>790</v>
      </c>
      <c r="B802" s="358" t="s">
        <v>223</v>
      </c>
      <c r="C802" s="248"/>
      <c r="D802" s="352"/>
      <c r="E802" s="245"/>
      <c r="F802" s="245"/>
      <c r="G802" s="245"/>
      <c r="H802" s="245"/>
      <c r="I802" s="245"/>
      <c r="J802" s="248"/>
      <c r="K802" s="353"/>
      <c r="L802" s="245"/>
      <c r="M802" s="245"/>
      <c r="N802" s="245"/>
      <c r="O802" s="248"/>
      <c r="P802" s="354"/>
      <c r="Q802" s="245"/>
      <c r="R802" s="245"/>
      <c r="S802" s="245"/>
      <c r="T802" s="245"/>
      <c r="U802" s="245"/>
      <c r="V802" s="245"/>
      <c r="W802" s="245"/>
      <c r="X802" s="248"/>
      <c r="Y802" s="355"/>
      <c r="Z802" s="245"/>
      <c r="AA802" s="246"/>
      <c r="AB802" s="356"/>
      <c r="AC802" s="245"/>
      <c r="AD802" s="248"/>
      <c r="AE802" s="357"/>
      <c r="AF802" s="245"/>
      <c r="AG802" s="245"/>
      <c r="AH802" s="245"/>
      <c r="AI802" s="245"/>
      <c r="AJ802" s="245"/>
      <c r="AK802" s="245"/>
      <c r="AL802" s="245"/>
      <c r="AM802" s="248"/>
    </row>
    <row r="803" spans="1:39" ht="39.75" customHeight="1">
      <c r="A803" s="116">
        <f t="shared" si="4"/>
        <v>791</v>
      </c>
      <c r="B803" s="358" t="s">
        <v>223</v>
      </c>
      <c r="C803" s="248"/>
      <c r="D803" s="352"/>
      <c r="E803" s="245"/>
      <c r="F803" s="245"/>
      <c r="G803" s="245"/>
      <c r="H803" s="245"/>
      <c r="I803" s="245"/>
      <c r="J803" s="248"/>
      <c r="K803" s="353"/>
      <c r="L803" s="245"/>
      <c r="M803" s="245"/>
      <c r="N803" s="245"/>
      <c r="O803" s="248"/>
      <c r="P803" s="354"/>
      <c r="Q803" s="245"/>
      <c r="R803" s="245"/>
      <c r="S803" s="245"/>
      <c r="T803" s="245"/>
      <c r="U803" s="245"/>
      <c r="V803" s="245"/>
      <c r="W803" s="245"/>
      <c r="X803" s="248"/>
      <c r="Y803" s="355"/>
      <c r="Z803" s="245"/>
      <c r="AA803" s="246"/>
      <c r="AB803" s="356"/>
      <c r="AC803" s="245"/>
      <c r="AD803" s="248"/>
      <c r="AE803" s="357"/>
      <c r="AF803" s="245"/>
      <c r="AG803" s="245"/>
      <c r="AH803" s="245"/>
      <c r="AI803" s="245"/>
      <c r="AJ803" s="245"/>
      <c r="AK803" s="245"/>
      <c r="AL803" s="245"/>
      <c r="AM803" s="248"/>
    </row>
    <row r="804" spans="1:39" ht="39.75" customHeight="1">
      <c r="A804" s="116">
        <f t="shared" si="4"/>
        <v>792</v>
      </c>
      <c r="B804" s="358" t="s">
        <v>223</v>
      </c>
      <c r="C804" s="248"/>
      <c r="D804" s="352"/>
      <c r="E804" s="245"/>
      <c r="F804" s="245"/>
      <c r="G804" s="245"/>
      <c r="H804" s="245"/>
      <c r="I804" s="245"/>
      <c r="J804" s="248"/>
      <c r="K804" s="353"/>
      <c r="L804" s="245"/>
      <c r="M804" s="245"/>
      <c r="N804" s="245"/>
      <c r="O804" s="248"/>
      <c r="P804" s="354"/>
      <c r="Q804" s="245"/>
      <c r="R804" s="245"/>
      <c r="S804" s="245"/>
      <c r="T804" s="245"/>
      <c r="U804" s="245"/>
      <c r="V804" s="245"/>
      <c r="W804" s="245"/>
      <c r="X804" s="248"/>
      <c r="Y804" s="355"/>
      <c r="Z804" s="245"/>
      <c r="AA804" s="246"/>
      <c r="AB804" s="356"/>
      <c r="AC804" s="245"/>
      <c r="AD804" s="248"/>
      <c r="AE804" s="357"/>
      <c r="AF804" s="245"/>
      <c r="AG804" s="245"/>
      <c r="AH804" s="245"/>
      <c r="AI804" s="245"/>
      <c r="AJ804" s="245"/>
      <c r="AK804" s="245"/>
      <c r="AL804" s="245"/>
      <c r="AM804" s="248"/>
    </row>
    <row r="805" spans="1:39" ht="39.75" customHeight="1">
      <c r="A805" s="116">
        <f t="shared" si="4"/>
        <v>793</v>
      </c>
      <c r="B805" s="358" t="s">
        <v>223</v>
      </c>
      <c r="C805" s="248"/>
      <c r="D805" s="352"/>
      <c r="E805" s="245"/>
      <c r="F805" s="245"/>
      <c r="G805" s="245"/>
      <c r="H805" s="245"/>
      <c r="I805" s="245"/>
      <c r="J805" s="248"/>
      <c r="K805" s="353"/>
      <c r="L805" s="245"/>
      <c r="M805" s="245"/>
      <c r="N805" s="245"/>
      <c r="O805" s="248"/>
      <c r="P805" s="354"/>
      <c r="Q805" s="245"/>
      <c r="R805" s="245"/>
      <c r="S805" s="245"/>
      <c r="T805" s="245"/>
      <c r="U805" s="245"/>
      <c r="V805" s="245"/>
      <c r="W805" s="245"/>
      <c r="X805" s="248"/>
      <c r="Y805" s="355"/>
      <c r="Z805" s="245"/>
      <c r="AA805" s="246"/>
      <c r="AB805" s="356"/>
      <c r="AC805" s="245"/>
      <c r="AD805" s="248"/>
      <c r="AE805" s="357"/>
      <c r="AF805" s="245"/>
      <c r="AG805" s="245"/>
      <c r="AH805" s="245"/>
      <c r="AI805" s="245"/>
      <c r="AJ805" s="245"/>
      <c r="AK805" s="245"/>
      <c r="AL805" s="245"/>
      <c r="AM805" s="248"/>
    </row>
    <row r="806" spans="1:39" ht="39.75" customHeight="1">
      <c r="A806" s="116">
        <f t="shared" si="4"/>
        <v>794</v>
      </c>
      <c r="B806" s="358" t="s">
        <v>223</v>
      </c>
      <c r="C806" s="248"/>
      <c r="D806" s="352"/>
      <c r="E806" s="245"/>
      <c r="F806" s="245"/>
      <c r="G806" s="245"/>
      <c r="H806" s="245"/>
      <c r="I806" s="245"/>
      <c r="J806" s="248"/>
      <c r="K806" s="353"/>
      <c r="L806" s="245"/>
      <c r="M806" s="245"/>
      <c r="N806" s="245"/>
      <c r="O806" s="248"/>
      <c r="P806" s="354"/>
      <c r="Q806" s="245"/>
      <c r="R806" s="245"/>
      <c r="S806" s="245"/>
      <c r="T806" s="245"/>
      <c r="U806" s="245"/>
      <c r="V806" s="245"/>
      <c r="W806" s="245"/>
      <c r="X806" s="248"/>
      <c r="Y806" s="355"/>
      <c r="Z806" s="245"/>
      <c r="AA806" s="246"/>
      <c r="AB806" s="356"/>
      <c r="AC806" s="245"/>
      <c r="AD806" s="248"/>
      <c r="AE806" s="357"/>
      <c r="AF806" s="245"/>
      <c r="AG806" s="245"/>
      <c r="AH806" s="245"/>
      <c r="AI806" s="245"/>
      <c r="AJ806" s="245"/>
      <c r="AK806" s="245"/>
      <c r="AL806" s="245"/>
      <c r="AM806" s="248"/>
    </row>
    <row r="807" spans="1:39" ht="39.75" customHeight="1">
      <c r="A807" s="116">
        <f t="shared" si="4"/>
        <v>795</v>
      </c>
      <c r="B807" s="358" t="s">
        <v>223</v>
      </c>
      <c r="C807" s="248"/>
      <c r="D807" s="352"/>
      <c r="E807" s="245"/>
      <c r="F807" s="245"/>
      <c r="G807" s="245"/>
      <c r="H807" s="245"/>
      <c r="I807" s="245"/>
      <c r="J807" s="248"/>
      <c r="K807" s="353"/>
      <c r="L807" s="245"/>
      <c r="M807" s="245"/>
      <c r="N807" s="245"/>
      <c r="O807" s="248"/>
      <c r="P807" s="354"/>
      <c r="Q807" s="245"/>
      <c r="R807" s="245"/>
      <c r="S807" s="245"/>
      <c r="T807" s="245"/>
      <c r="U807" s="245"/>
      <c r="V807" s="245"/>
      <c r="W807" s="245"/>
      <c r="X807" s="248"/>
      <c r="Y807" s="355"/>
      <c r="Z807" s="245"/>
      <c r="AA807" s="246"/>
      <c r="AB807" s="356"/>
      <c r="AC807" s="245"/>
      <c r="AD807" s="248"/>
      <c r="AE807" s="357"/>
      <c r="AF807" s="245"/>
      <c r="AG807" s="245"/>
      <c r="AH807" s="245"/>
      <c r="AI807" s="245"/>
      <c r="AJ807" s="245"/>
      <c r="AK807" s="245"/>
      <c r="AL807" s="245"/>
      <c r="AM807" s="248"/>
    </row>
    <row r="808" spans="1:39" ht="39.75" customHeight="1">
      <c r="A808" s="116">
        <f t="shared" si="4"/>
        <v>796</v>
      </c>
      <c r="B808" s="358" t="s">
        <v>223</v>
      </c>
      <c r="C808" s="248"/>
      <c r="D808" s="352"/>
      <c r="E808" s="245"/>
      <c r="F808" s="245"/>
      <c r="G808" s="245"/>
      <c r="H808" s="245"/>
      <c r="I808" s="245"/>
      <c r="J808" s="248"/>
      <c r="K808" s="353"/>
      <c r="L808" s="245"/>
      <c r="M808" s="245"/>
      <c r="N808" s="245"/>
      <c r="O808" s="248"/>
      <c r="P808" s="354"/>
      <c r="Q808" s="245"/>
      <c r="R808" s="245"/>
      <c r="S808" s="245"/>
      <c r="T808" s="245"/>
      <c r="U808" s="245"/>
      <c r="V808" s="245"/>
      <c r="W808" s="245"/>
      <c r="X808" s="248"/>
      <c r="Y808" s="355"/>
      <c r="Z808" s="245"/>
      <c r="AA808" s="246"/>
      <c r="AB808" s="356"/>
      <c r="AC808" s="245"/>
      <c r="AD808" s="248"/>
      <c r="AE808" s="357"/>
      <c r="AF808" s="245"/>
      <c r="AG808" s="245"/>
      <c r="AH808" s="245"/>
      <c r="AI808" s="245"/>
      <c r="AJ808" s="245"/>
      <c r="AK808" s="245"/>
      <c r="AL808" s="245"/>
      <c r="AM808" s="248"/>
    </row>
    <row r="809" spans="1:39" ht="39.75" customHeight="1">
      <c r="A809" s="116">
        <f t="shared" si="4"/>
        <v>797</v>
      </c>
      <c r="B809" s="358" t="s">
        <v>223</v>
      </c>
      <c r="C809" s="248"/>
      <c r="D809" s="352"/>
      <c r="E809" s="245"/>
      <c r="F809" s="245"/>
      <c r="G809" s="245"/>
      <c r="H809" s="245"/>
      <c r="I809" s="245"/>
      <c r="J809" s="248"/>
      <c r="K809" s="353"/>
      <c r="L809" s="245"/>
      <c r="M809" s="245"/>
      <c r="N809" s="245"/>
      <c r="O809" s="248"/>
      <c r="P809" s="354"/>
      <c r="Q809" s="245"/>
      <c r="R809" s="245"/>
      <c r="S809" s="245"/>
      <c r="T809" s="245"/>
      <c r="U809" s="245"/>
      <c r="V809" s="245"/>
      <c r="W809" s="245"/>
      <c r="X809" s="248"/>
      <c r="Y809" s="355"/>
      <c r="Z809" s="245"/>
      <c r="AA809" s="246"/>
      <c r="AB809" s="356"/>
      <c r="AC809" s="245"/>
      <c r="AD809" s="248"/>
      <c r="AE809" s="357"/>
      <c r="AF809" s="245"/>
      <c r="AG809" s="245"/>
      <c r="AH809" s="245"/>
      <c r="AI809" s="245"/>
      <c r="AJ809" s="245"/>
      <c r="AK809" s="245"/>
      <c r="AL809" s="245"/>
      <c r="AM809" s="248"/>
    </row>
    <row r="810" spans="1:39" ht="39.75" customHeight="1">
      <c r="A810" s="116">
        <f t="shared" si="4"/>
        <v>798</v>
      </c>
      <c r="B810" s="358" t="s">
        <v>223</v>
      </c>
      <c r="C810" s="248"/>
      <c r="D810" s="352"/>
      <c r="E810" s="245"/>
      <c r="F810" s="245"/>
      <c r="G810" s="245"/>
      <c r="H810" s="245"/>
      <c r="I810" s="245"/>
      <c r="J810" s="248"/>
      <c r="K810" s="353"/>
      <c r="L810" s="245"/>
      <c r="M810" s="245"/>
      <c r="N810" s="245"/>
      <c r="O810" s="248"/>
      <c r="P810" s="354"/>
      <c r="Q810" s="245"/>
      <c r="R810" s="245"/>
      <c r="S810" s="245"/>
      <c r="T810" s="245"/>
      <c r="U810" s="245"/>
      <c r="V810" s="245"/>
      <c r="W810" s="245"/>
      <c r="X810" s="248"/>
      <c r="Y810" s="355"/>
      <c r="Z810" s="245"/>
      <c r="AA810" s="246"/>
      <c r="AB810" s="356"/>
      <c r="AC810" s="245"/>
      <c r="AD810" s="248"/>
      <c r="AE810" s="357"/>
      <c r="AF810" s="245"/>
      <c r="AG810" s="245"/>
      <c r="AH810" s="245"/>
      <c r="AI810" s="245"/>
      <c r="AJ810" s="245"/>
      <c r="AK810" s="245"/>
      <c r="AL810" s="245"/>
      <c r="AM810" s="248"/>
    </row>
    <row r="811" spans="1:39" ht="39.75" customHeight="1">
      <c r="A811" s="116">
        <f t="shared" si="4"/>
        <v>799</v>
      </c>
      <c r="B811" s="358" t="s">
        <v>223</v>
      </c>
      <c r="C811" s="248"/>
      <c r="D811" s="352"/>
      <c r="E811" s="245"/>
      <c r="F811" s="245"/>
      <c r="G811" s="245"/>
      <c r="H811" s="245"/>
      <c r="I811" s="245"/>
      <c r="J811" s="248"/>
      <c r="K811" s="353"/>
      <c r="L811" s="245"/>
      <c r="M811" s="245"/>
      <c r="N811" s="245"/>
      <c r="O811" s="248"/>
      <c r="P811" s="354"/>
      <c r="Q811" s="245"/>
      <c r="R811" s="245"/>
      <c r="S811" s="245"/>
      <c r="T811" s="245"/>
      <c r="U811" s="245"/>
      <c r="V811" s="245"/>
      <c r="W811" s="245"/>
      <c r="X811" s="248"/>
      <c r="Y811" s="355"/>
      <c r="Z811" s="245"/>
      <c r="AA811" s="246"/>
      <c r="AB811" s="356"/>
      <c r="AC811" s="245"/>
      <c r="AD811" s="248"/>
      <c r="AE811" s="357"/>
      <c r="AF811" s="245"/>
      <c r="AG811" s="245"/>
      <c r="AH811" s="245"/>
      <c r="AI811" s="245"/>
      <c r="AJ811" s="245"/>
      <c r="AK811" s="245"/>
      <c r="AL811" s="245"/>
      <c r="AM811" s="248"/>
    </row>
    <row r="812" spans="1:39" ht="39.75" customHeight="1">
      <c r="A812" s="116">
        <f t="shared" si="4"/>
        <v>800</v>
      </c>
      <c r="B812" s="358" t="s">
        <v>223</v>
      </c>
      <c r="C812" s="248"/>
      <c r="D812" s="352"/>
      <c r="E812" s="245"/>
      <c r="F812" s="245"/>
      <c r="G812" s="245"/>
      <c r="H812" s="245"/>
      <c r="I812" s="245"/>
      <c r="J812" s="248"/>
      <c r="K812" s="353"/>
      <c r="L812" s="245"/>
      <c r="M812" s="245"/>
      <c r="N812" s="245"/>
      <c r="O812" s="248"/>
      <c r="P812" s="354"/>
      <c r="Q812" s="245"/>
      <c r="R812" s="245"/>
      <c r="S812" s="245"/>
      <c r="T812" s="245"/>
      <c r="U812" s="245"/>
      <c r="V812" s="245"/>
      <c r="W812" s="245"/>
      <c r="X812" s="248"/>
      <c r="Y812" s="355"/>
      <c r="Z812" s="245"/>
      <c r="AA812" s="246"/>
      <c r="AB812" s="356"/>
      <c r="AC812" s="245"/>
      <c r="AD812" s="248"/>
      <c r="AE812" s="357"/>
      <c r="AF812" s="245"/>
      <c r="AG812" s="245"/>
      <c r="AH812" s="245"/>
      <c r="AI812" s="245"/>
      <c r="AJ812" s="245"/>
      <c r="AK812" s="245"/>
      <c r="AL812" s="245"/>
      <c r="AM812" s="248"/>
    </row>
    <row r="813" spans="1:39" ht="39.75" customHeight="1">
      <c r="A813" s="116">
        <f t="shared" si="4"/>
        <v>801</v>
      </c>
      <c r="B813" s="358" t="s">
        <v>223</v>
      </c>
      <c r="C813" s="248"/>
      <c r="D813" s="352"/>
      <c r="E813" s="245"/>
      <c r="F813" s="245"/>
      <c r="G813" s="245"/>
      <c r="H813" s="245"/>
      <c r="I813" s="245"/>
      <c r="J813" s="248"/>
      <c r="K813" s="353"/>
      <c r="L813" s="245"/>
      <c r="M813" s="245"/>
      <c r="N813" s="245"/>
      <c r="O813" s="248"/>
      <c r="P813" s="354"/>
      <c r="Q813" s="245"/>
      <c r="R813" s="245"/>
      <c r="S813" s="245"/>
      <c r="T813" s="245"/>
      <c r="U813" s="245"/>
      <c r="V813" s="245"/>
      <c r="W813" s="245"/>
      <c r="X813" s="248"/>
      <c r="Y813" s="355"/>
      <c r="Z813" s="245"/>
      <c r="AA813" s="246"/>
      <c r="AB813" s="356"/>
      <c r="AC813" s="245"/>
      <c r="AD813" s="248"/>
      <c r="AE813" s="357"/>
      <c r="AF813" s="245"/>
      <c r="AG813" s="245"/>
      <c r="AH813" s="245"/>
      <c r="AI813" s="245"/>
      <c r="AJ813" s="245"/>
      <c r="AK813" s="245"/>
      <c r="AL813" s="245"/>
      <c r="AM813" s="248"/>
    </row>
    <row r="814" spans="1:39" ht="39.75" customHeight="1">
      <c r="A814" s="116">
        <f t="shared" si="4"/>
        <v>802</v>
      </c>
      <c r="B814" s="358" t="s">
        <v>223</v>
      </c>
      <c r="C814" s="248"/>
      <c r="D814" s="352"/>
      <c r="E814" s="245"/>
      <c r="F814" s="245"/>
      <c r="G814" s="245"/>
      <c r="H814" s="245"/>
      <c r="I814" s="245"/>
      <c r="J814" s="248"/>
      <c r="K814" s="353"/>
      <c r="L814" s="245"/>
      <c r="M814" s="245"/>
      <c r="N814" s="245"/>
      <c r="O814" s="248"/>
      <c r="P814" s="354"/>
      <c r="Q814" s="245"/>
      <c r="R814" s="245"/>
      <c r="S814" s="245"/>
      <c r="T814" s="245"/>
      <c r="U814" s="245"/>
      <c r="V814" s="245"/>
      <c r="W814" s="245"/>
      <c r="X814" s="248"/>
      <c r="Y814" s="355"/>
      <c r="Z814" s="245"/>
      <c r="AA814" s="246"/>
      <c r="AB814" s="356"/>
      <c r="AC814" s="245"/>
      <c r="AD814" s="248"/>
      <c r="AE814" s="357"/>
      <c r="AF814" s="245"/>
      <c r="AG814" s="245"/>
      <c r="AH814" s="245"/>
      <c r="AI814" s="245"/>
      <c r="AJ814" s="245"/>
      <c r="AK814" s="245"/>
      <c r="AL814" s="245"/>
      <c r="AM814" s="248"/>
    </row>
    <row r="815" spans="1:39" ht="39.75" customHeight="1">
      <c r="A815" s="116">
        <f t="shared" si="4"/>
        <v>803</v>
      </c>
      <c r="B815" s="358" t="s">
        <v>223</v>
      </c>
      <c r="C815" s="248"/>
      <c r="D815" s="352"/>
      <c r="E815" s="245"/>
      <c r="F815" s="245"/>
      <c r="G815" s="245"/>
      <c r="H815" s="245"/>
      <c r="I815" s="245"/>
      <c r="J815" s="248"/>
      <c r="K815" s="353"/>
      <c r="L815" s="245"/>
      <c r="M815" s="245"/>
      <c r="N815" s="245"/>
      <c r="O815" s="248"/>
      <c r="P815" s="354"/>
      <c r="Q815" s="245"/>
      <c r="R815" s="245"/>
      <c r="S815" s="245"/>
      <c r="T815" s="245"/>
      <c r="U815" s="245"/>
      <c r="V815" s="245"/>
      <c r="W815" s="245"/>
      <c r="X815" s="248"/>
      <c r="Y815" s="355"/>
      <c r="Z815" s="245"/>
      <c r="AA815" s="246"/>
      <c r="AB815" s="356"/>
      <c r="AC815" s="245"/>
      <c r="AD815" s="248"/>
      <c r="AE815" s="357"/>
      <c r="AF815" s="245"/>
      <c r="AG815" s="245"/>
      <c r="AH815" s="245"/>
      <c r="AI815" s="245"/>
      <c r="AJ815" s="245"/>
      <c r="AK815" s="245"/>
      <c r="AL815" s="245"/>
      <c r="AM815" s="248"/>
    </row>
    <row r="816" spans="1:39" ht="39.75" customHeight="1">
      <c r="A816" s="116">
        <f t="shared" si="4"/>
        <v>804</v>
      </c>
      <c r="B816" s="358" t="s">
        <v>223</v>
      </c>
      <c r="C816" s="248"/>
      <c r="D816" s="352"/>
      <c r="E816" s="245"/>
      <c r="F816" s="245"/>
      <c r="G816" s="245"/>
      <c r="H816" s="245"/>
      <c r="I816" s="245"/>
      <c r="J816" s="248"/>
      <c r="K816" s="353"/>
      <c r="L816" s="245"/>
      <c r="M816" s="245"/>
      <c r="N816" s="245"/>
      <c r="O816" s="248"/>
      <c r="P816" s="354"/>
      <c r="Q816" s="245"/>
      <c r="R816" s="245"/>
      <c r="S816" s="245"/>
      <c r="T816" s="245"/>
      <c r="U816" s="245"/>
      <c r="V816" s="245"/>
      <c r="W816" s="245"/>
      <c r="X816" s="248"/>
      <c r="Y816" s="355"/>
      <c r="Z816" s="245"/>
      <c r="AA816" s="246"/>
      <c r="AB816" s="356"/>
      <c r="AC816" s="245"/>
      <c r="AD816" s="248"/>
      <c r="AE816" s="357"/>
      <c r="AF816" s="245"/>
      <c r="AG816" s="245"/>
      <c r="AH816" s="245"/>
      <c r="AI816" s="245"/>
      <c r="AJ816" s="245"/>
      <c r="AK816" s="245"/>
      <c r="AL816" s="245"/>
      <c r="AM816" s="248"/>
    </row>
    <row r="817" spans="1:39" ht="39.75" customHeight="1">
      <c r="A817" s="116">
        <f t="shared" si="4"/>
        <v>805</v>
      </c>
      <c r="B817" s="358" t="s">
        <v>223</v>
      </c>
      <c r="C817" s="248"/>
      <c r="D817" s="352"/>
      <c r="E817" s="245"/>
      <c r="F817" s="245"/>
      <c r="G817" s="245"/>
      <c r="H817" s="245"/>
      <c r="I817" s="245"/>
      <c r="J817" s="248"/>
      <c r="K817" s="353"/>
      <c r="L817" s="245"/>
      <c r="M817" s="245"/>
      <c r="N817" s="245"/>
      <c r="O817" s="248"/>
      <c r="P817" s="354"/>
      <c r="Q817" s="245"/>
      <c r="R817" s="245"/>
      <c r="S817" s="245"/>
      <c r="T817" s="245"/>
      <c r="U817" s="245"/>
      <c r="V817" s="245"/>
      <c r="W817" s="245"/>
      <c r="X817" s="248"/>
      <c r="Y817" s="355"/>
      <c r="Z817" s="245"/>
      <c r="AA817" s="246"/>
      <c r="AB817" s="356"/>
      <c r="AC817" s="245"/>
      <c r="AD817" s="248"/>
      <c r="AE817" s="357"/>
      <c r="AF817" s="245"/>
      <c r="AG817" s="245"/>
      <c r="AH817" s="245"/>
      <c r="AI817" s="245"/>
      <c r="AJ817" s="245"/>
      <c r="AK817" s="245"/>
      <c r="AL817" s="245"/>
      <c r="AM817" s="248"/>
    </row>
    <row r="818" spans="1:39" ht="39.75" customHeight="1">
      <c r="A818" s="116">
        <f t="shared" si="4"/>
        <v>806</v>
      </c>
      <c r="B818" s="358" t="s">
        <v>223</v>
      </c>
      <c r="C818" s="248"/>
      <c r="D818" s="352"/>
      <c r="E818" s="245"/>
      <c r="F818" s="245"/>
      <c r="G818" s="245"/>
      <c r="H818" s="245"/>
      <c r="I818" s="245"/>
      <c r="J818" s="248"/>
      <c r="K818" s="353"/>
      <c r="L818" s="245"/>
      <c r="M818" s="245"/>
      <c r="N818" s="245"/>
      <c r="O818" s="248"/>
      <c r="P818" s="354"/>
      <c r="Q818" s="245"/>
      <c r="R818" s="245"/>
      <c r="S818" s="245"/>
      <c r="T818" s="245"/>
      <c r="U818" s="245"/>
      <c r="V818" s="245"/>
      <c r="W818" s="245"/>
      <c r="X818" s="248"/>
      <c r="Y818" s="355"/>
      <c r="Z818" s="245"/>
      <c r="AA818" s="246"/>
      <c r="AB818" s="356"/>
      <c r="AC818" s="245"/>
      <c r="AD818" s="248"/>
      <c r="AE818" s="357"/>
      <c r="AF818" s="245"/>
      <c r="AG818" s="245"/>
      <c r="AH818" s="245"/>
      <c r="AI818" s="245"/>
      <c r="AJ818" s="245"/>
      <c r="AK818" s="245"/>
      <c r="AL818" s="245"/>
      <c r="AM818" s="248"/>
    </row>
    <row r="819" spans="1:39" ht="39.75" customHeight="1">
      <c r="A819" s="116">
        <f t="shared" si="4"/>
        <v>807</v>
      </c>
      <c r="B819" s="358" t="s">
        <v>223</v>
      </c>
      <c r="C819" s="248"/>
      <c r="D819" s="352"/>
      <c r="E819" s="245"/>
      <c r="F819" s="245"/>
      <c r="G819" s="245"/>
      <c r="H819" s="245"/>
      <c r="I819" s="245"/>
      <c r="J819" s="248"/>
      <c r="K819" s="353"/>
      <c r="L819" s="245"/>
      <c r="M819" s="245"/>
      <c r="N819" s="245"/>
      <c r="O819" s="248"/>
      <c r="P819" s="354"/>
      <c r="Q819" s="245"/>
      <c r="R819" s="245"/>
      <c r="S819" s="245"/>
      <c r="T819" s="245"/>
      <c r="U819" s="245"/>
      <c r="V819" s="245"/>
      <c r="W819" s="245"/>
      <c r="X819" s="248"/>
      <c r="Y819" s="355"/>
      <c r="Z819" s="245"/>
      <c r="AA819" s="246"/>
      <c r="AB819" s="356"/>
      <c r="AC819" s="245"/>
      <c r="AD819" s="248"/>
      <c r="AE819" s="357"/>
      <c r="AF819" s="245"/>
      <c r="AG819" s="245"/>
      <c r="AH819" s="245"/>
      <c r="AI819" s="245"/>
      <c r="AJ819" s="245"/>
      <c r="AK819" s="245"/>
      <c r="AL819" s="245"/>
      <c r="AM819" s="248"/>
    </row>
    <row r="820" spans="1:39" ht="39.75" customHeight="1">
      <c r="A820" s="116">
        <f t="shared" si="4"/>
        <v>808</v>
      </c>
      <c r="B820" s="358" t="s">
        <v>223</v>
      </c>
      <c r="C820" s="248"/>
      <c r="D820" s="352"/>
      <c r="E820" s="245"/>
      <c r="F820" s="245"/>
      <c r="G820" s="245"/>
      <c r="H820" s="245"/>
      <c r="I820" s="245"/>
      <c r="J820" s="248"/>
      <c r="K820" s="353"/>
      <c r="L820" s="245"/>
      <c r="M820" s="245"/>
      <c r="N820" s="245"/>
      <c r="O820" s="248"/>
      <c r="P820" s="354"/>
      <c r="Q820" s="245"/>
      <c r="R820" s="245"/>
      <c r="S820" s="245"/>
      <c r="T820" s="245"/>
      <c r="U820" s="245"/>
      <c r="V820" s="245"/>
      <c r="W820" s="245"/>
      <c r="X820" s="248"/>
      <c r="Y820" s="355"/>
      <c r="Z820" s="245"/>
      <c r="AA820" s="246"/>
      <c r="AB820" s="356"/>
      <c r="AC820" s="245"/>
      <c r="AD820" s="248"/>
      <c r="AE820" s="357"/>
      <c r="AF820" s="245"/>
      <c r="AG820" s="245"/>
      <c r="AH820" s="245"/>
      <c r="AI820" s="245"/>
      <c r="AJ820" s="245"/>
      <c r="AK820" s="245"/>
      <c r="AL820" s="245"/>
      <c r="AM820" s="248"/>
    </row>
    <row r="821" spans="1:39" ht="39.75" customHeight="1">
      <c r="A821" s="116">
        <f t="shared" si="4"/>
        <v>809</v>
      </c>
      <c r="B821" s="358" t="s">
        <v>223</v>
      </c>
      <c r="C821" s="248"/>
      <c r="D821" s="352"/>
      <c r="E821" s="245"/>
      <c r="F821" s="245"/>
      <c r="G821" s="245"/>
      <c r="H821" s="245"/>
      <c r="I821" s="245"/>
      <c r="J821" s="248"/>
      <c r="K821" s="353"/>
      <c r="L821" s="245"/>
      <c r="M821" s="245"/>
      <c r="N821" s="245"/>
      <c r="O821" s="248"/>
      <c r="P821" s="354"/>
      <c r="Q821" s="245"/>
      <c r="R821" s="245"/>
      <c r="S821" s="245"/>
      <c r="T821" s="245"/>
      <c r="U821" s="245"/>
      <c r="V821" s="245"/>
      <c r="W821" s="245"/>
      <c r="X821" s="248"/>
      <c r="Y821" s="355"/>
      <c r="Z821" s="245"/>
      <c r="AA821" s="246"/>
      <c r="AB821" s="356"/>
      <c r="AC821" s="245"/>
      <c r="AD821" s="248"/>
      <c r="AE821" s="357"/>
      <c r="AF821" s="245"/>
      <c r="AG821" s="245"/>
      <c r="AH821" s="245"/>
      <c r="AI821" s="245"/>
      <c r="AJ821" s="245"/>
      <c r="AK821" s="245"/>
      <c r="AL821" s="245"/>
      <c r="AM821" s="248"/>
    </row>
    <row r="822" spans="1:39" ht="39.75" customHeight="1">
      <c r="A822" s="116">
        <f t="shared" si="4"/>
        <v>810</v>
      </c>
      <c r="B822" s="358" t="s">
        <v>223</v>
      </c>
      <c r="C822" s="248"/>
      <c r="D822" s="352"/>
      <c r="E822" s="245"/>
      <c r="F822" s="245"/>
      <c r="G822" s="245"/>
      <c r="H822" s="245"/>
      <c r="I822" s="245"/>
      <c r="J822" s="248"/>
      <c r="K822" s="353"/>
      <c r="L822" s="245"/>
      <c r="M822" s="245"/>
      <c r="N822" s="245"/>
      <c r="O822" s="248"/>
      <c r="P822" s="354"/>
      <c r="Q822" s="245"/>
      <c r="R822" s="245"/>
      <c r="S822" s="245"/>
      <c r="T822" s="245"/>
      <c r="U822" s="245"/>
      <c r="V822" s="245"/>
      <c r="W822" s="245"/>
      <c r="X822" s="248"/>
      <c r="Y822" s="355"/>
      <c r="Z822" s="245"/>
      <c r="AA822" s="246"/>
      <c r="AB822" s="356"/>
      <c r="AC822" s="245"/>
      <c r="AD822" s="248"/>
      <c r="AE822" s="357"/>
      <c r="AF822" s="245"/>
      <c r="AG822" s="245"/>
      <c r="AH822" s="245"/>
      <c r="AI822" s="245"/>
      <c r="AJ822" s="245"/>
      <c r="AK822" s="245"/>
      <c r="AL822" s="245"/>
      <c r="AM822" s="248"/>
    </row>
    <row r="823" spans="1:39" ht="39.75" customHeight="1">
      <c r="A823" s="116">
        <f t="shared" si="4"/>
        <v>811</v>
      </c>
      <c r="B823" s="358" t="s">
        <v>223</v>
      </c>
      <c r="C823" s="248"/>
      <c r="D823" s="352"/>
      <c r="E823" s="245"/>
      <c r="F823" s="245"/>
      <c r="G823" s="245"/>
      <c r="H823" s="245"/>
      <c r="I823" s="245"/>
      <c r="J823" s="248"/>
      <c r="K823" s="353"/>
      <c r="L823" s="245"/>
      <c r="M823" s="245"/>
      <c r="N823" s="245"/>
      <c r="O823" s="248"/>
      <c r="P823" s="354"/>
      <c r="Q823" s="245"/>
      <c r="R823" s="245"/>
      <c r="S823" s="245"/>
      <c r="T823" s="245"/>
      <c r="U823" s="245"/>
      <c r="V823" s="245"/>
      <c r="W823" s="245"/>
      <c r="X823" s="248"/>
      <c r="Y823" s="355"/>
      <c r="Z823" s="245"/>
      <c r="AA823" s="246"/>
      <c r="AB823" s="356"/>
      <c r="AC823" s="245"/>
      <c r="AD823" s="248"/>
      <c r="AE823" s="357"/>
      <c r="AF823" s="245"/>
      <c r="AG823" s="245"/>
      <c r="AH823" s="245"/>
      <c r="AI823" s="245"/>
      <c r="AJ823" s="245"/>
      <c r="AK823" s="245"/>
      <c r="AL823" s="245"/>
      <c r="AM823" s="248"/>
    </row>
    <row r="824" spans="1:39" ht="39.75" customHeight="1">
      <c r="A824" s="116">
        <f t="shared" si="4"/>
        <v>812</v>
      </c>
      <c r="B824" s="358" t="s">
        <v>223</v>
      </c>
      <c r="C824" s="248"/>
      <c r="D824" s="352"/>
      <c r="E824" s="245"/>
      <c r="F824" s="245"/>
      <c r="G824" s="245"/>
      <c r="H824" s="245"/>
      <c r="I824" s="245"/>
      <c r="J824" s="248"/>
      <c r="K824" s="353"/>
      <c r="L824" s="245"/>
      <c r="M824" s="245"/>
      <c r="N824" s="245"/>
      <c r="O824" s="248"/>
      <c r="P824" s="354"/>
      <c r="Q824" s="245"/>
      <c r="R824" s="245"/>
      <c r="S824" s="245"/>
      <c r="T824" s="245"/>
      <c r="U824" s="245"/>
      <c r="V824" s="245"/>
      <c r="W824" s="245"/>
      <c r="X824" s="248"/>
      <c r="Y824" s="355"/>
      <c r="Z824" s="245"/>
      <c r="AA824" s="246"/>
      <c r="AB824" s="356"/>
      <c r="AC824" s="245"/>
      <c r="AD824" s="248"/>
      <c r="AE824" s="357"/>
      <c r="AF824" s="245"/>
      <c r="AG824" s="245"/>
      <c r="AH824" s="245"/>
      <c r="AI824" s="245"/>
      <c r="AJ824" s="245"/>
      <c r="AK824" s="245"/>
      <c r="AL824" s="245"/>
      <c r="AM824" s="248"/>
    </row>
    <row r="825" spans="1:39" ht="39.75" customHeight="1">
      <c r="A825" s="116">
        <f t="shared" si="4"/>
        <v>813</v>
      </c>
      <c r="B825" s="358" t="s">
        <v>223</v>
      </c>
      <c r="C825" s="248"/>
      <c r="D825" s="352"/>
      <c r="E825" s="245"/>
      <c r="F825" s="245"/>
      <c r="G825" s="245"/>
      <c r="H825" s="245"/>
      <c r="I825" s="245"/>
      <c r="J825" s="248"/>
      <c r="K825" s="353"/>
      <c r="L825" s="245"/>
      <c r="M825" s="245"/>
      <c r="N825" s="245"/>
      <c r="O825" s="248"/>
      <c r="P825" s="354"/>
      <c r="Q825" s="245"/>
      <c r="R825" s="245"/>
      <c r="S825" s="245"/>
      <c r="T825" s="245"/>
      <c r="U825" s="245"/>
      <c r="V825" s="245"/>
      <c r="W825" s="245"/>
      <c r="X825" s="248"/>
      <c r="Y825" s="355"/>
      <c r="Z825" s="245"/>
      <c r="AA825" s="246"/>
      <c r="AB825" s="356"/>
      <c r="AC825" s="245"/>
      <c r="AD825" s="248"/>
      <c r="AE825" s="357"/>
      <c r="AF825" s="245"/>
      <c r="AG825" s="245"/>
      <c r="AH825" s="245"/>
      <c r="AI825" s="245"/>
      <c r="AJ825" s="245"/>
      <c r="AK825" s="245"/>
      <c r="AL825" s="245"/>
      <c r="AM825" s="248"/>
    </row>
    <row r="826" spans="1:39" ht="39.75" customHeight="1">
      <c r="A826" s="116">
        <f t="shared" si="4"/>
        <v>814</v>
      </c>
      <c r="B826" s="358" t="s">
        <v>223</v>
      </c>
      <c r="C826" s="248"/>
      <c r="D826" s="352"/>
      <c r="E826" s="245"/>
      <c r="F826" s="245"/>
      <c r="G826" s="245"/>
      <c r="H826" s="245"/>
      <c r="I826" s="245"/>
      <c r="J826" s="248"/>
      <c r="K826" s="353"/>
      <c r="L826" s="245"/>
      <c r="M826" s="245"/>
      <c r="N826" s="245"/>
      <c r="O826" s="248"/>
      <c r="P826" s="354"/>
      <c r="Q826" s="245"/>
      <c r="R826" s="245"/>
      <c r="S826" s="245"/>
      <c r="T826" s="245"/>
      <c r="U826" s="245"/>
      <c r="V826" s="245"/>
      <c r="W826" s="245"/>
      <c r="X826" s="248"/>
      <c r="Y826" s="355"/>
      <c r="Z826" s="245"/>
      <c r="AA826" s="246"/>
      <c r="AB826" s="356"/>
      <c r="AC826" s="245"/>
      <c r="AD826" s="248"/>
      <c r="AE826" s="357"/>
      <c r="AF826" s="245"/>
      <c r="AG826" s="245"/>
      <c r="AH826" s="245"/>
      <c r="AI826" s="245"/>
      <c r="AJ826" s="245"/>
      <c r="AK826" s="245"/>
      <c r="AL826" s="245"/>
      <c r="AM826" s="248"/>
    </row>
    <row r="827" spans="1:39" ht="39.75" customHeight="1">
      <c r="A827" s="116">
        <f t="shared" si="4"/>
        <v>815</v>
      </c>
      <c r="B827" s="358" t="s">
        <v>223</v>
      </c>
      <c r="C827" s="248"/>
      <c r="D827" s="352"/>
      <c r="E827" s="245"/>
      <c r="F827" s="245"/>
      <c r="G827" s="245"/>
      <c r="H827" s="245"/>
      <c r="I827" s="245"/>
      <c r="J827" s="248"/>
      <c r="K827" s="353"/>
      <c r="L827" s="245"/>
      <c r="M827" s="245"/>
      <c r="N827" s="245"/>
      <c r="O827" s="248"/>
      <c r="P827" s="354"/>
      <c r="Q827" s="245"/>
      <c r="R827" s="245"/>
      <c r="S827" s="245"/>
      <c r="T827" s="245"/>
      <c r="U827" s="245"/>
      <c r="V827" s="245"/>
      <c r="W827" s="245"/>
      <c r="X827" s="248"/>
      <c r="Y827" s="355"/>
      <c r="Z827" s="245"/>
      <c r="AA827" s="246"/>
      <c r="AB827" s="356"/>
      <c r="AC827" s="245"/>
      <c r="AD827" s="248"/>
      <c r="AE827" s="357"/>
      <c r="AF827" s="245"/>
      <c r="AG827" s="245"/>
      <c r="AH827" s="245"/>
      <c r="AI827" s="245"/>
      <c r="AJ827" s="245"/>
      <c r="AK827" s="245"/>
      <c r="AL827" s="245"/>
      <c r="AM827" s="248"/>
    </row>
    <row r="828" spans="1:39" ht="39.75" customHeight="1">
      <c r="A828" s="116">
        <f t="shared" si="4"/>
        <v>816</v>
      </c>
      <c r="B828" s="358" t="s">
        <v>223</v>
      </c>
      <c r="C828" s="248"/>
      <c r="D828" s="352"/>
      <c r="E828" s="245"/>
      <c r="F828" s="245"/>
      <c r="G828" s="245"/>
      <c r="H828" s="245"/>
      <c r="I828" s="245"/>
      <c r="J828" s="248"/>
      <c r="K828" s="353"/>
      <c r="L828" s="245"/>
      <c r="M828" s="245"/>
      <c r="N828" s="245"/>
      <c r="O828" s="248"/>
      <c r="P828" s="354"/>
      <c r="Q828" s="245"/>
      <c r="R828" s="245"/>
      <c r="S828" s="245"/>
      <c r="T828" s="245"/>
      <c r="U828" s="245"/>
      <c r="V828" s="245"/>
      <c r="W828" s="245"/>
      <c r="X828" s="248"/>
      <c r="Y828" s="355"/>
      <c r="Z828" s="245"/>
      <c r="AA828" s="246"/>
      <c r="AB828" s="356"/>
      <c r="AC828" s="245"/>
      <c r="AD828" s="248"/>
      <c r="AE828" s="357"/>
      <c r="AF828" s="245"/>
      <c r="AG828" s="245"/>
      <c r="AH828" s="245"/>
      <c r="AI828" s="245"/>
      <c r="AJ828" s="245"/>
      <c r="AK828" s="245"/>
      <c r="AL828" s="245"/>
      <c r="AM828" s="248"/>
    </row>
    <row r="829" spans="1:39" ht="39.75" customHeight="1">
      <c r="A829" s="116">
        <f t="shared" si="4"/>
        <v>817</v>
      </c>
      <c r="B829" s="358" t="s">
        <v>223</v>
      </c>
      <c r="C829" s="248"/>
      <c r="D829" s="352"/>
      <c r="E829" s="245"/>
      <c r="F829" s="245"/>
      <c r="G829" s="245"/>
      <c r="H829" s="245"/>
      <c r="I829" s="245"/>
      <c r="J829" s="248"/>
      <c r="K829" s="353"/>
      <c r="L829" s="245"/>
      <c r="M829" s="245"/>
      <c r="N829" s="245"/>
      <c r="O829" s="248"/>
      <c r="P829" s="354"/>
      <c r="Q829" s="245"/>
      <c r="R829" s="245"/>
      <c r="S829" s="245"/>
      <c r="T829" s="245"/>
      <c r="U829" s="245"/>
      <c r="V829" s="245"/>
      <c r="W829" s="245"/>
      <c r="X829" s="248"/>
      <c r="Y829" s="355"/>
      <c r="Z829" s="245"/>
      <c r="AA829" s="246"/>
      <c r="AB829" s="356"/>
      <c r="AC829" s="245"/>
      <c r="AD829" s="248"/>
      <c r="AE829" s="357"/>
      <c r="AF829" s="245"/>
      <c r="AG829" s="245"/>
      <c r="AH829" s="245"/>
      <c r="AI829" s="245"/>
      <c r="AJ829" s="245"/>
      <c r="AK829" s="245"/>
      <c r="AL829" s="245"/>
      <c r="AM829" s="248"/>
    </row>
    <row r="830" spans="1:39" ht="39.75" customHeight="1">
      <c r="A830" s="116">
        <f t="shared" si="4"/>
        <v>818</v>
      </c>
      <c r="B830" s="358" t="s">
        <v>223</v>
      </c>
      <c r="C830" s="248"/>
      <c r="D830" s="352"/>
      <c r="E830" s="245"/>
      <c r="F830" s="245"/>
      <c r="G830" s="245"/>
      <c r="H830" s="245"/>
      <c r="I830" s="245"/>
      <c r="J830" s="248"/>
      <c r="K830" s="353"/>
      <c r="L830" s="245"/>
      <c r="M830" s="245"/>
      <c r="N830" s="245"/>
      <c r="O830" s="248"/>
      <c r="P830" s="354"/>
      <c r="Q830" s="245"/>
      <c r="R830" s="245"/>
      <c r="S830" s="245"/>
      <c r="T830" s="245"/>
      <c r="U830" s="245"/>
      <c r="V830" s="245"/>
      <c r="W830" s="245"/>
      <c r="X830" s="248"/>
      <c r="Y830" s="355"/>
      <c r="Z830" s="245"/>
      <c r="AA830" s="246"/>
      <c r="AB830" s="356"/>
      <c r="AC830" s="245"/>
      <c r="AD830" s="248"/>
      <c r="AE830" s="357"/>
      <c r="AF830" s="245"/>
      <c r="AG830" s="245"/>
      <c r="AH830" s="245"/>
      <c r="AI830" s="245"/>
      <c r="AJ830" s="245"/>
      <c r="AK830" s="245"/>
      <c r="AL830" s="245"/>
      <c r="AM830" s="248"/>
    </row>
    <row r="831" spans="1:39" ht="39.75" customHeight="1">
      <c r="A831" s="116">
        <f t="shared" si="4"/>
        <v>819</v>
      </c>
      <c r="B831" s="358" t="s">
        <v>223</v>
      </c>
      <c r="C831" s="248"/>
      <c r="D831" s="352"/>
      <c r="E831" s="245"/>
      <c r="F831" s="245"/>
      <c r="G831" s="245"/>
      <c r="H831" s="245"/>
      <c r="I831" s="245"/>
      <c r="J831" s="248"/>
      <c r="K831" s="353"/>
      <c r="L831" s="245"/>
      <c r="M831" s="245"/>
      <c r="N831" s="245"/>
      <c r="O831" s="248"/>
      <c r="P831" s="354"/>
      <c r="Q831" s="245"/>
      <c r="R831" s="245"/>
      <c r="S831" s="245"/>
      <c r="T831" s="245"/>
      <c r="U831" s="245"/>
      <c r="V831" s="245"/>
      <c r="W831" s="245"/>
      <c r="X831" s="248"/>
      <c r="Y831" s="355"/>
      <c r="Z831" s="245"/>
      <c r="AA831" s="246"/>
      <c r="AB831" s="356"/>
      <c r="AC831" s="245"/>
      <c r="AD831" s="248"/>
      <c r="AE831" s="357"/>
      <c r="AF831" s="245"/>
      <c r="AG831" s="245"/>
      <c r="AH831" s="245"/>
      <c r="AI831" s="245"/>
      <c r="AJ831" s="245"/>
      <c r="AK831" s="245"/>
      <c r="AL831" s="245"/>
      <c r="AM831" s="248"/>
    </row>
    <row r="832" spans="1:39" ht="39.75" customHeight="1">
      <c r="A832" s="116">
        <f t="shared" si="4"/>
        <v>820</v>
      </c>
      <c r="B832" s="358" t="s">
        <v>223</v>
      </c>
      <c r="C832" s="248"/>
      <c r="D832" s="352"/>
      <c r="E832" s="245"/>
      <c r="F832" s="245"/>
      <c r="G832" s="245"/>
      <c r="H832" s="245"/>
      <c r="I832" s="245"/>
      <c r="J832" s="248"/>
      <c r="K832" s="353"/>
      <c r="L832" s="245"/>
      <c r="M832" s="245"/>
      <c r="N832" s="245"/>
      <c r="O832" s="248"/>
      <c r="P832" s="354"/>
      <c r="Q832" s="245"/>
      <c r="R832" s="245"/>
      <c r="S832" s="245"/>
      <c r="T832" s="245"/>
      <c r="U832" s="245"/>
      <c r="V832" s="245"/>
      <c r="W832" s="245"/>
      <c r="X832" s="248"/>
      <c r="Y832" s="355"/>
      <c r="Z832" s="245"/>
      <c r="AA832" s="246"/>
      <c r="AB832" s="356"/>
      <c r="AC832" s="245"/>
      <c r="AD832" s="248"/>
      <c r="AE832" s="357"/>
      <c r="AF832" s="245"/>
      <c r="AG832" s="245"/>
      <c r="AH832" s="245"/>
      <c r="AI832" s="245"/>
      <c r="AJ832" s="245"/>
      <c r="AK832" s="245"/>
      <c r="AL832" s="245"/>
      <c r="AM832" s="248"/>
    </row>
    <row r="833" spans="1:39" ht="39.75" customHeight="1">
      <c r="A833" s="116">
        <f t="shared" si="4"/>
        <v>821</v>
      </c>
      <c r="B833" s="358" t="s">
        <v>223</v>
      </c>
      <c r="C833" s="248"/>
      <c r="D833" s="352"/>
      <c r="E833" s="245"/>
      <c r="F833" s="245"/>
      <c r="G833" s="245"/>
      <c r="H833" s="245"/>
      <c r="I833" s="245"/>
      <c r="J833" s="248"/>
      <c r="K833" s="353"/>
      <c r="L833" s="245"/>
      <c r="M833" s="245"/>
      <c r="N833" s="245"/>
      <c r="O833" s="248"/>
      <c r="P833" s="354"/>
      <c r="Q833" s="245"/>
      <c r="R833" s="245"/>
      <c r="S833" s="245"/>
      <c r="T833" s="245"/>
      <c r="U833" s="245"/>
      <c r="V833" s="245"/>
      <c r="W833" s="245"/>
      <c r="X833" s="248"/>
      <c r="Y833" s="355"/>
      <c r="Z833" s="245"/>
      <c r="AA833" s="246"/>
      <c r="AB833" s="356"/>
      <c r="AC833" s="245"/>
      <c r="AD833" s="248"/>
      <c r="AE833" s="357"/>
      <c r="AF833" s="245"/>
      <c r="AG833" s="245"/>
      <c r="AH833" s="245"/>
      <c r="AI833" s="245"/>
      <c r="AJ833" s="245"/>
      <c r="AK833" s="245"/>
      <c r="AL833" s="245"/>
      <c r="AM833" s="248"/>
    </row>
    <row r="834" spans="1:39" ht="39.75" customHeight="1">
      <c r="A834" s="116">
        <f t="shared" si="4"/>
        <v>822</v>
      </c>
      <c r="B834" s="358" t="s">
        <v>223</v>
      </c>
      <c r="C834" s="248"/>
      <c r="D834" s="352"/>
      <c r="E834" s="245"/>
      <c r="F834" s="245"/>
      <c r="G834" s="245"/>
      <c r="H834" s="245"/>
      <c r="I834" s="245"/>
      <c r="J834" s="248"/>
      <c r="K834" s="353"/>
      <c r="L834" s="245"/>
      <c r="M834" s="245"/>
      <c r="N834" s="245"/>
      <c r="O834" s="248"/>
      <c r="P834" s="354"/>
      <c r="Q834" s="245"/>
      <c r="R834" s="245"/>
      <c r="S834" s="245"/>
      <c r="T834" s="245"/>
      <c r="U834" s="245"/>
      <c r="V834" s="245"/>
      <c r="W834" s="245"/>
      <c r="X834" s="248"/>
      <c r="Y834" s="355"/>
      <c r="Z834" s="245"/>
      <c r="AA834" s="246"/>
      <c r="AB834" s="356"/>
      <c r="AC834" s="245"/>
      <c r="AD834" s="248"/>
      <c r="AE834" s="357"/>
      <c r="AF834" s="245"/>
      <c r="AG834" s="245"/>
      <c r="AH834" s="245"/>
      <c r="AI834" s="245"/>
      <c r="AJ834" s="245"/>
      <c r="AK834" s="245"/>
      <c r="AL834" s="245"/>
      <c r="AM834" s="248"/>
    </row>
    <row r="835" spans="1:39" ht="39.75" customHeight="1">
      <c r="A835" s="116">
        <f t="shared" si="4"/>
        <v>823</v>
      </c>
      <c r="B835" s="358" t="s">
        <v>223</v>
      </c>
      <c r="C835" s="248"/>
      <c r="D835" s="352"/>
      <c r="E835" s="245"/>
      <c r="F835" s="245"/>
      <c r="G835" s="245"/>
      <c r="H835" s="245"/>
      <c r="I835" s="245"/>
      <c r="J835" s="248"/>
      <c r="K835" s="353"/>
      <c r="L835" s="245"/>
      <c r="M835" s="245"/>
      <c r="N835" s="245"/>
      <c r="O835" s="248"/>
      <c r="P835" s="354"/>
      <c r="Q835" s="245"/>
      <c r="R835" s="245"/>
      <c r="S835" s="245"/>
      <c r="T835" s="245"/>
      <c r="U835" s="245"/>
      <c r="V835" s="245"/>
      <c r="W835" s="245"/>
      <c r="X835" s="248"/>
      <c r="Y835" s="355"/>
      <c r="Z835" s="245"/>
      <c r="AA835" s="246"/>
      <c r="AB835" s="356"/>
      <c r="AC835" s="245"/>
      <c r="AD835" s="248"/>
      <c r="AE835" s="357"/>
      <c r="AF835" s="245"/>
      <c r="AG835" s="245"/>
      <c r="AH835" s="245"/>
      <c r="AI835" s="245"/>
      <c r="AJ835" s="245"/>
      <c r="AK835" s="245"/>
      <c r="AL835" s="245"/>
      <c r="AM835" s="248"/>
    </row>
    <row r="836" spans="1:39" ht="39.75" customHeight="1">
      <c r="A836" s="116">
        <f t="shared" si="4"/>
        <v>824</v>
      </c>
      <c r="B836" s="358" t="s">
        <v>223</v>
      </c>
      <c r="C836" s="248"/>
      <c r="D836" s="352"/>
      <c r="E836" s="245"/>
      <c r="F836" s="245"/>
      <c r="G836" s="245"/>
      <c r="H836" s="245"/>
      <c r="I836" s="245"/>
      <c r="J836" s="248"/>
      <c r="K836" s="353"/>
      <c r="L836" s="245"/>
      <c r="M836" s="245"/>
      <c r="N836" s="245"/>
      <c r="O836" s="248"/>
      <c r="P836" s="354"/>
      <c r="Q836" s="245"/>
      <c r="R836" s="245"/>
      <c r="S836" s="245"/>
      <c r="T836" s="245"/>
      <c r="U836" s="245"/>
      <c r="V836" s="245"/>
      <c r="W836" s="245"/>
      <c r="X836" s="248"/>
      <c r="Y836" s="355"/>
      <c r="Z836" s="245"/>
      <c r="AA836" s="246"/>
      <c r="AB836" s="356"/>
      <c r="AC836" s="245"/>
      <c r="AD836" s="248"/>
      <c r="AE836" s="357"/>
      <c r="AF836" s="245"/>
      <c r="AG836" s="245"/>
      <c r="AH836" s="245"/>
      <c r="AI836" s="245"/>
      <c r="AJ836" s="245"/>
      <c r="AK836" s="245"/>
      <c r="AL836" s="245"/>
      <c r="AM836" s="248"/>
    </row>
    <row r="837" spans="1:39" ht="39.75" customHeight="1">
      <c r="A837" s="116">
        <f t="shared" si="4"/>
        <v>825</v>
      </c>
      <c r="B837" s="358" t="s">
        <v>223</v>
      </c>
      <c r="C837" s="248"/>
      <c r="D837" s="352"/>
      <c r="E837" s="245"/>
      <c r="F837" s="245"/>
      <c r="G837" s="245"/>
      <c r="H837" s="245"/>
      <c r="I837" s="245"/>
      <c r="J837" s="248"/>
      <c r="K837" s="353"/>
      <c r="L837" s="245"/>
      <c r="M837" s="245"/>
      <c r="N837" s="245"/>
      <c r="O837" s="248"/>
      <c r="P837" s="354"/>
      <c r="Q837" s="245"/>
      <c r="R837" s="245"/>
      <c r="S837" s="245"/>
      <c r="T837" s="245"/>
      <c r="U837" s="245"/>
      <c r="V837" s="245"/>
      <c r="W837" s="245"/>
      <c r="X837" s="248"/>
      <c r="Y837" s="355"/>
      <c r="Z837" s="245"/>
      <c r="AA837" s="246"/>
      <c r="AB837" s="356"/>
      <c r="AC837" s="245"/>
      <c r="AD837" s="248"/>
      <c r="AE837" s="357"/>
      <c r="AF837" s="245"/>
      <c r="AG837" s="245"/>
      <c r="AH837" s="245"/>
      <c r="AI837" s="245"/>
      <c r="AJ837" s="245"/>
      <c r="AK837" s="245"/>
      <c r="AL837" s="245"/>
      <c r="AM837" s="248"/>
    </row>
    <row r="838" spans="1:39" ht="39.75" customHeight="1">
      <c r="A838" s="116">
        <f t="shared" si="4"/>
        <v>826</v>
      </c>
      <c r="B838" s="358" t="s">
        <v>223</v>
      </c>
      <c r="C838" s="248"/>
      <c r="D838" s="352"/>
      <c r="E838" s="245"/>
      <c r="F838" s="245"/>
      <c r="G838" s="245"/>
      <c r="H838" s="245"/>
      <c r="I838" s="245"/>
      <c r="J838" s="248"/>
      <c r="K838" s="353"/>
      <c r="L838" s="245"/>
      <c r="M838" s="245"/>
      <c r="N838" s="245"/>
      <c r="O838" s="248"/>
      <c r="P838" s="354"/>
      <c r="Q838" s="245"/>
      <c r="R838" s="245"/>
      <c r="S838" s="245"/>
      <c r="T838" s="245"/>
      <c r="U838" s="245"/>
      <c r="V838" s="245"/>
      <c r="W838" s="245"/>
      <c r="X838" s="248"/>
      <c r="Y838" s="355"/>
      <c r="Z838" s="245"/>
      <c r="AA838" s="246"/>
      <c r="AB838" s="356"/>
      <c r="AC838" s="245"/>
      <c r="AD838" s="248"/>
      <c r="AE838" s="357"/>
      <c r="AF838" s="245"/>
      <c r="AG838" s="245"/>
      <c r="AH838" s="245"/>
      <c r="AI838" s="245"/>
      <c r="AJ838" s="245"/>
      <c r="AK838" s="245"/>
      <c r="AL838" s="245"/>
      <c r="AM838" s="248"/>
    </row>
    <row r="839" spans="1:39" ht="39.75" customHeight="1">
      <c r="A839" s="116">
        <f t="shared" si="4"/>
        <v>827</v>
      </c>
      <c r="B839" s="358" t="s">
        <v>223</v>
      </c>
      <c r="C839" s="248"/>
      <c r="D839" s="352"/>
      <c r="E839" s="245"/>
      <c r="F839" s="245"/>
      <c r="G839" s="245"/>
      <c r="H839" s="245"/>
      <c r="I839" s="245"/>
      <c r="J839" s="248"/>
      <c r="K839" s="353"/>
      <c r="L839" s="245"/>
      <c r="M839" s="245"/>
      <c r="N839" s="245"/>
      <c r="O839" s="248"/>
      <c r="P839" s="354"/>
      <c r="Q839" s="245"/>
      <c r="R839" s="245"/>
      <c r="S839" s="245"/>
      <c r="T839" s="245"/>
      <c r="U839" s="245"/>
      <c r="V839" s="245"/>
      <c r="W839" s="245"/>
      <c r="X839" s="248"/>
      <c r="Y839" s="355"/>
      <c r="Z839" s="245"/>
      <c r="AA839" s="246"/>
      <c r="AB839" s="356"/>
      <c r="AC839" s="245"/>
      <c r="AD839" s="248"/>
      <c r="AE839" s="357"/>
      <c r="AF839" s="245"/>
      <c r="AG839" s="245"/>
      <c r="AH839" s="245"/>
      <c r="AI839" s="245"/>
      <c r="AJ839" s="245"/>
      <c r="AK839" s="245"/>
      <c r="AL839" s="245"/>
      <c r="AM839" s="248"/>
    </row>
    <row r="840" spans="1:39" ht="39.75" customHeight="1">
      <c r="A840" s="116">
        <f t="shared" si="4"/>
        <v>828</v>
      </c>
      <c r="B840" s="358" t="s">
        <v>223</v>
      </c>
      <c r="C840" s="248"/>
      <c r="D840" s="352"/>
      <c r="E840" s="245"/>
      <c r="F840" s="245"/>
      <c r="G840" s="245"/>
      <c r="H840" s="245"/>
      <c r="I840" s="245"/>
      <c r="J840" s="248"/>
      <c r="K840" s="353"/>
      <c r="L840" s="245"/>
      <c r="M840" s="245"/>
      <c r="N840" s="245"/>
      <c r="O840" s="248"/>
      <c r="P840" s="354"/>
      <c r="Q840" s="245"/>
      <c r="R840" s="245"/>
      <c r="S840" s="245"/>
      <c r="T840" s="245"/>
      <c r="U840" s="245"/>
      <c r="V840" s="245"/>
      <c r="W840" s="245"/>
      <c r="X840" s="248"/>
      <c r="Y840" s="355"/>
      <c r="Z840" s="245"/>
      <c r="AA840" s="246"/>
      <c r="AB840" s="356"/>
      <c r="AC840" s="245"/>
      <c r="AD840" s="248"/>
      <c r="AE840" s="357"/>
      <c r="AF840" s="245"/>
      <c r="AG840" s="245"/>
      <c r="AH840" s="245"/>
      <c r="AI840" s="245"/>
      <c r="AJ840" s="245"/>
      <c r="AK840" s="245"/>
      <c r="AL840" s="245"/>
      <c r="AM840" s="248"/>
    </row>
    <row r="841" spans="1:39" ht="39.75" customHeight="1">
      <c r="A841" s="116">
        <f t="shared" si="4"/>
        <v>829</v>
      </c>
      <c r="B841" s="358" t="s">
        <v>223</v>
      </c>
      <c r="C841" s="248"/>
      <c r="D841" s="352"/>
      <c r="E841" s="245"/>
      <c r="F841" s="245"/>
      <c r="G841" s="245"/>
      <c r="H841" s="245"/>
      <c r="I841" s="245"/>
      <c r="J841" s="248"/>
      <c r="K841" s="353"/>
      <c r="L841" s="245"/>
      <c r="M841" s="245"/>
      <c r="N841" s="245"/>
      <c r="O841" s="248"/>
      <c r="P841" s="354"/>
      <c r="Q841" s="245"/>
      <c r="R841" s="245"/>
      <c r="S841" s="245"/>
      <c r="T841" s="245"/>
      <c r="U841" s="245"/>
      <c r="V841" s="245"/>
      <c r="W841" s="245"/>
      <c r="X841" s="248"/>
      <c r="Y841" s="355"/>
      <c r="Z841" s="245"/>
      <c r="AA841" s="246"/>
      <c r="AB841" s="356"/>
      <c r="AC841" s="245"/>
      <c r="AD841" s="248"/>
      <c r="AE841" s="357"/>
      <c r="AF841" s="245"/>
      <c r="AG841" s="245"/>
      <c r="AH841" s="245"/>
      <c r="AI841" s="245"/>
      <c r="AJ841" s="245"/>
      <c r="AK841" s="245"/>
      <c r="AL841" s="245"/>
      <c r="AM841" s="248"/>
    </row>
    <row r="842" spans="1:39" ht="39.75" customHeight="1">
      <c r="A842" s="116">
        <f t="shared" si="4"/>
        <v>830</v>
      </c>
      <c r="B842" s="358" t="s">
        <v>223</v>
      </c>
      <c r="C842" s="248"/>
      <c r="D842" s="352"/>
      <c r="E842" s="245"/>
      <c r="F842" s="245"/>
      <c r="G842" s="245"/>
      <c r="H842" s="245"/>
      <c r="I842" s="245"/>
      <c r="J842" s="248"/>
      <c r="K842" s="353"/>
      <c r="L842" s="245"/>
      <c r="M842" s="245"/>
      <c r="N842" s="245"/>
      <c r="O842" s="248"/>
      <c r="P842" s="354"/>
      <c r="Q842" s="245"/>
      <c r="R842" s="245"/>
      <c r="S842" s="245"/>
      <c r="T842" s="245"/>
      <c r="U842" s="245"/>
      <c r="V842" s="245"/>
      <c r="W842" s="245"/>
      <c r="X842" s="248"/>
      <c r="Y842" s="355"/>
      <c r="Z842" s="245"/>
      <c r="AA842" s="246"/>
      <c r="AB842" s="356"/>
      <c r="AC842" s="245"/>
      <c r="AD842" s="248"/>
      <c r="AE842" s="357"/>
      <c r="AF842" s="245"/>
      <c r="AG842" s="245"/>
      <c r="AH842" s="245"/>
      <c r="AI842" s="245"/>
      <c r="AJ842" s="245"/>
      <c r="AK842" s="245"/>
      <c r="AL842" s="245"/>
      <c r="AM842" s="248"/>
    </row>
    <row r="843" spans="1:39" ht="39.75" customHeight="1">
      <c r="A843" s="116">
        <f t="shared" si="4"/>
        <v>831</v>
      </c>
      <c r="B843" s="358" t="s">
        <v>223</v>
      </c>
      <c r="C843" s="248"/>
      <c r="D843" s="352"/>
      <c r="E843" s="245"/>
      <c r="F843" s="245"/>
      <c r="G843" s="245"/>
      <c r="H843" s="245"/>
      <c r="I843" s="245"/>
      <c r="J843" s="248"/>
      <c r="K843" s="353"/>
      <c r="L843" s="245"/>
      <c r="M843" s="245"/>
      <c r="N843" s="245"/>
      <c r="O843" s="248"/>
      <c r="P843" s="354"/>
      <c r="Q843" s="245"/>
      <c r="R843" s="245"/>
      <c r="S843" s="245"/>
      <c r="T843" s="245"/>
      <c r="U843" s="245"/>
      <c r="V843" s="245"/>
      <c r="W843" s="245"/>
      <c r="X843" s="248"/>
      <c r="Y843" s="355"/>
      <c r="Z843" s="245"/>
      <c r="AA843" s="246"/>
      <c r="AB843" s="356"/>
      <c r="AC843" s="245"/>
      <c r="AD843" s="248"/>
      <c r="AE843" s="357"/>
      <c r="AF843" s="245"/>
      <c r="AG843" s="245"/>
      <c r="AH843" s="245"/>
      <c r="AI843" s="245"/>
      <c r="AJ843" s="245"/>
      <c r="AK843" s="245"/>
      <c r="AL843" s="245"/>
      <c r="AM843" s="248"/>
    </row>
    <row r="844" spans="1:39" ht="39.75" customHeight="1">
      <c r="A844" s="116">
        <f t="shared" si="4"/>
        <v>832</v>
      </c>
      <c r="B844" s="358" t="s">
        <v>223</v>
      </c>
      <c r="C844" s="248"/>
      <c r="D844" s="352"/>
      <c r="E844" s="245"/>
      <c r="F844" s="245"/>
      <c r="G844" s="245"/>
      <c r="H844" s="245"/>
      <c r="I844" s="245"/>
      <c r="J844" s="248"/>
      <c r="K844" s="353"/>
      <c r="L844" s="245"/>
      <c r="M844" s="245"/>
      <c r="N844" s="245"/>
      <c r="O844" s="248"/>
      <c r="P844" s="354"/>
      <c r="Q844" s="245"/>
      <c r="R844" s="245"/>
      <c r="S844" s="245"/>
      <c r="T844" s="245"/>
      <c r="U844" s="245"/>
      <c r="V844" s="245"/>
      <c r="W844" s="245"/>
      <c r="X844" s="248"/>
      <c r="Y844" s="355"/>
      <c r="Z844" s="245"/>
      <c r="AA844" s="246"/>
      <c r="AB844" s="356"/>
      <c r="AC844" s="245"/>
      <c r="AD844" s="248"/>
      <c r="AE844" s="357"/>
      <c r="AF844" s="245"/>
      <c r="AG844" s="245"/>
      <c r="AH844" s="245"/>
      <c r="AI844" s="245"/>
      <c r="AJ844" s="245"/>
      <c r="AK844" s="245"/>
      <c r="AL844" s="245"/>
      <c r="AM844" s="248"/>
    </row>
    <row r="845" spans="1:39" ht="39.75" customHeight="1">
      <c r="A845" s="116">
        <f t="shared" si="4"/>
        <v>833</v>
      </c>
      <c r="B845" s="358" t="s">
        <v>223</v>
      </c>
      <c r="C845" s="248"/>
      <c r="D845" s="352"/>
      <c r="E845" s="245"/>
      <c r="F845" s="245"/>
      <c r="G845" s="245"/>
      <c r="H845" s="245"/>
      <c r="I845" s="245"/>
      <c r="J845" s="248"/>
      <c r="K845" s="353"/>
      <c r="L845" s="245"/>
      <c r="M845" s="245"/>
      <c r="N845" s="245"/>
      <c r="O845" s="248"/>
      <c r="P845" s="354"/>
      <c r="Q845" s="245"/>
      <c r="R845" s="245"/>
      <c r="S845" s="245"/>
      <c r="T845" s="245"/>
      <c r="U845" s="245"/>
      <c r="V845" s="245"/>
      <c r="W845" s="245"/>
      <c r="X845" s="248"/>
      <c r="Y845" s="355"/>
      <c r="Z845" s="245"/>
      <c r="AA845" s="246"/>
      <c r="AB845" s="356"/>
      <c r="AC845" s="245"/>
      <c r="AD845" s="248"/>
      <c r="AE845" s="357"/>
      <c r="AF845" s="245"/>
      <c r="AG845" s="245"/>
      <c r="AH845" s="245"/>
      <c r="AI845" s="245"/>
      <c r="AJ845" s="245"/>
      <c r="AK845" s="245"/>
      <c r="AL845" s="245"/>
      <c r="AM845" s="248"/>
    </row>
    <row r="846" spans="1:39" ht="39.75" customHeight="1">
      <c r="A846" s="116">
        <f t="shared" si="4"/>
        <v>834</v>
      </c>
      <c r="B846" s="358" t="s">
        <v>223</v>
      </c>
      <c r="C846" s="248"/>
      <c r="D846" s="352"/>
      <c r="E846" s="245"/>
      <c r="F846" s="245"/>
      <c r="G846" s="245"/>
      <c r="H846" s="245"/>
      <c r="I846" s="245"/>
      <c r="J846" s="248"/>
      <c r="K846" s="353"/>
      <c r="L846" s="245"/>
      <c r="M846" s="245"/>
      <c r="N846" s="245"/>
      <c r="O846" s="248"/>
      <c r="P846" s="354"/>
      <c r="Q846" s="245"/>
      <c r="R846" s="245"/>
      <c r="S846" s="245"/>
      <c r="T846" s="245"/>
      <c r="U846" s="245"/>
      <c r="V846" s="245"/>
      <c r="W846" s="245"/>
      <c r="X846" s="248"/>
      <c r="Y846" s="355"/>
      <c r="Z846" s="245"/>
      <c r="AA846" s="246"/>
      <c r="AB846" s="356"/>
      <c r="AC846" s="245"/>
      <c r="AD846" s="248"/>
      <c r="AE846" s="357"/>
      <c r="AF846" s="245"/>
      <c r="AG846" s="245"/>
      <c r="AH846" s="245"/>
      <c r="AI846" s="245"/>
      <c r="AJ846" s="245"/>
      <c r="AK846" s="245"/>
      <c r="AL846" s="245"/>
      <c r="AM846" s="248"/>
    </row>
    <row r="847" spans="1:39" ht="39.75" customHeight="1">
      <c r="A847" s="116">
        <f t="shared" si="4"/>
        <v>835</v>
      </c>
      <c r="B847" s="358" t="s">
        <v>223</v>
      </c>
      <c r="C847" s="248"/>
      <c r="D847" s="352"/>
      <c r="E847" s="245"/>
      <c r="F847" s="245"/>
      <c r="G847" s="245"/>
      <c r="H847" s="245"/>
      <c r="I847" s="245"/>
      <c r="J847" s="248"/>
      <c r="K847" s="353"/>
      <c r="L847" s="245"/>
      <c r="M847" s="245"/>
      <c r="N847" s="245"/>
      <c r="O847" s="248"/>
      <c r="P847" s="354"/>
      <c r="Q847" s="245"/>
      <c r="R847" s="245"/>
      <c r="S847" s="245"/>
      <c r="T847" s="245"/>
      <c r="U847" s="245"/>
      <c r="V847" s="245"/>
      <c r="W847" s="245"/>
      <c r="X847" s="248"/>
      <c r="Y847" s="355"/>
      <c r="Z847" s="245"/>
      <c r="AA847" s="246"/>
      <c r="AB847" s="356"/>
      <c r="AC847" s="245"/>
      <c r="AD847" s="248"/>
      <c r="AE847" s="357"/>
      <c r="AF847" s="245"/>
      <c r="AG847" s="245"/>
      <c r="AH847" s="245"/>
      <c r="AI847" s="245"/>
      <c r="AJ847" s="245"/>
      <c r="AK847" s="245"/>
      <c r="AL847" s="245"/>
      <c r="AM847" s="248"/>
    </row>
    <row r="848" spans="1:39" ht="39.75" customHeight="1">
      <c r="A848" s="116">
        <f t="shared" si="4"/>
        <v>836</v>
      </c>
      <c r="B848" s="358" t="s">
        <v>223</v>
      </c>
      <c r="C848" s="248"/>
      <c r="D848" s="352"/>
      <c r="E848" s="245"/>
      <c r="F848" s="245"/>
      <c r="G848" s="245"/>
      <c r="H848" s="245"/>
      <c r="I848" s="245"/>
      <c r="J848" s="248"/>
      <c r="K848" s="353"/>
      <c r="L848" s="245"/>
      <c r="M848" s="245"/>
      <c r="N848" s="245"/>
      <c r="O848" s="248"/>
      <c r="P848" s="354"/>
      <c r="Q848" s="245"/>
      <c r="R848" s="245"/>
      <c r="S848" s="245"/>
      <c r="T848" s="245"/>
      <c r="U848" s="245"/>
      <c r="V848" s="245"/>
      <c r="W848" s="245"/>
      <c r="X848" s="248"/>
      <c r="Y848" s="355"/>
      <c r="Z848" s="245"/>
      <c r="AA848" s="246"/>
      <c r="AB848" s="356"/>
      <c r="AC848" s="245"/>
      <c r="AD848" s="248"/>
      <c r="AE848" s="357"/>
      <c r="AF848" s="245"/>
      <c r="AG848" s="245"/>
      <c r="AH848" s="245"/>
      <c r="AI848" s="245"/>
      <c r="AJ848" s="245"/>
      <c r="AK848" s="245"/>
      <c r="AL848" s="245"/>
      <c r="AM848" s="248"/>
    </row>
    <row r="849" spans="1:39" ht="39.75" customHeight="1">
      <c r="A849" s="116">
        <f t="shared" si="4"/>
        <v>837</v>
      </c>
      <c r="B849" s="358" t="s">
        <v>223</v>
      </c>
      <c r="C849" s="248"/>
      <c r="D849" s="352"/>
      <c r="E849" s="245"/>
      <c r="F849" s="245"/>
      <c r="G849" s="245"/>
      <c r="H849" s="245"/>
      <c r="I849" s="245"/>
      <c r="J849" s="248"/>
      <c r="K849" s="353"/>
      <c r="L849" s="245"/>
      <c r="M849" s="245"/>
      <c r="N849" s="245"/>
      <c r="O849" s="248"/>
      <c r="P849" s="354"/>
      <c r="Q849" s="245"/>
      <c r="R849" s="245"/>
      <c r="S849" s="245"/>
      <c r="T849" s="245"/>
      <c r="U849" s="245"/>
      <c r="V849" s="245"/>
      <c r="W849" s="245"/>
      <c r="X849" s="248"/>
      <c r="Y849" s="355"/>
      <c r="Z849" s="245"/>
      <c r="AA849" s="246"/>
      <c r="AB849" s="356"/>
      <c r="AC849" s="245"/>
      <c r="AD849" s="248"/>
      <c r="AE849" s="357"/>
      <c r="AF849" s="245"/>
      <c r="AG849" s="245"/>
      <c r="AH849" s="245"/>
      <c r="AI849" s="245"/>
      <c r="AJ849" s="245"/>
      <c r="AK849" s="245"/>
      <c r="AL849" s="245"/>
      <c r="AM849" s="248"/>
    </row>
    <row r="850" spans="1:39" ht="39.75" customHeight="1">
      <c r="A850" s="116">
        <f t="shared" si="4"/>
        <v>838</v>
      </c>
      <c r="B850" s="358" t="s">
        <v>223</v>
      </c>
      <c r="C850" s="248"/>
      <c r="D850" s="352"/>
      <c r="E850" s="245"/>
      <c r="F850" s="245"/>
      <c r="G850" s="245"/>
      <c r="H850" s="245"/>
      <c r="I850" s="245"/>
      <c r="J850" s="248"/>
      <c r="K850" s="353"/>
      <c r="L850" s="245"/>
      <c r="M850" s="245"/>
      <c r="N850" s="245"/>
      <c r="O850" s="248"/>
      <c r="P850" s="354"/>
      <c r="Q850" s="245"/>
      <c r="R850" s="245"/>
      <c r="S850" s="245"/>
      <c r="T850" s="245"/>
      <c r="U850" s="245"/>
      <c r="V850" s="245"/>
      <c r="W850" s="245"/>
      <c r="X850" s="248"/>
      <c r="Y850" s="355"/>
      <c r="Z850" s="245"/>
      <c r="AA850" s="246"/>
      <c r="AB850" s="356"/>
      <c r="AC850" s="245"/>
      <c r="AD850" s="248"/>
      <c r="AE850" s="357"/>
      <c r="AF850" s="245"/>
      <c r="AG850" s="245"/>
      <c r="AH850" s="245"/>
      <c r="AI850" s="245"/>
      <c r="AJ850" s="245"/>
      <c r="AK850" s="245"/>
      <c r="AL850" s="245"/>
      <c r="AM850" s="248"/>
    </row>
    <row r="851" spans="1:39" ht="39.75" customHeight="1">
      <c r="A851" s="116">
        <f t="shared" si="4"/>
        <v>839</v>
      </c>
      <c r="B851" s="358" t="s">
        <v>223</v>
      </c>
      <c r="C851" s="248"/>
      <c r="D851" s="352"/>
      <c r="E851" s="245"/>
      <c r="F851" s="245"/>
      <c r="G851" s="245"/>
      <c r="H851" s="245"/>
      <c r="I851" s="245"/>
      <c r="J851" s="248"/>
      <c r="K851" s="353"/>
      <c r="L851" s="245"/>
      <c r="M851" s="245"/>
      <c r="N851" s="245"/>
      <c r="O851" s="248"/>
      <c r="P851" s="354"/>
      <c r="Q851" s="245"/>
      <c r="R851" s="245"/>
      <c r="S851" s="245"/>
      <c r="T851" s="245"/>
      <c r="U851" s="245"/>
      <c r="V851" s="245"/>
      <c r="W851" s="245"/>
      <c r="X851" s="248"/>
      <c r="Y851" s="355"/>
      <c r="Z851" s="245"/>
      <c r="AA851" s="246"/>
      <c r="AB851" s="356"/>
      <c r="AC851" s="245"/>
      <c r="AD851" s="248"/>
      <c r="AE851" s="357"/>
      <c r="AF851" s="245"/>
      <c r="AG851" s="245"/>
      <c r="AH851" s="245"/>
      <c r="AI851" s="245"/>
      <c r="AJ851" s="245"/>
      <c r="AK851" s="245"/>
      <c r="AL851" s="245"/>
      <c r="AM851" s="248"/>
    </row>
    <row r="852" spans="1:39" ht="39.75" customHeight="1">
      <c r="A852" s="116">
        <f t="shared" si="4"/>
        <v>840</v>
      </c>
      <c r="B852" s="358" t="s">
        <v>223</v>
      </c>
      <c r="C852" s="248"/>
      <c r="D852" s="352"/>
      <c r="E852" s="245"/>
      <c r="F852" s="245"/>
      <c r="G852" s="245"/>
      <c r="H852" s="245"/>
      <c r="I852" s="245"/>
      <c r="J852" s="248"/>
      <c r="K852" s="353"/>
      <c r="L852" s="245"/>
      <c r="M852" s="245"/>
      <c r="N852" s="245"/>
      <c r="O852" s="248"/>
      <c r="P852" s="354"/>
      <c r="Q852" s="245"/>
      <c r="R852" s="245"/>
      <c r="S852" s="245"/>
      <c r="T852" s="245"/>
      <c r="U852" s="245"/>
      <c r="V852" s="245"/>
      <c r="W852" s="245"/>
      <c r="X852" s="248"/>
      <c r="Y852" s="355"/>
      <c r="Z852" s="245"/>
      <c r="AA852" s="246"/>
      <c r="AB852" s="356"/>
      <c r="AC852" s="245"/>
      <c r="AD852" s="248"/>
      <c r="AE852" s="357"/>
      <c r="AF852" s="245"/>
      <c r="AG852" s="245"/>
      <c r="AH852" s="245"/>
      <c r="AI852" s="245"/>
      <c r="AJ852" s="245"/>
      <c r="AK852" s="245"/>
      <c r="AL852" s="245"/>
      <c r="AM852" s="248"/>
    </row>
    <row r="853" spans="1:39" ht="39.75" customHeight="1">
      <c r="A853" s="116">
        <f t="shared" si="4"/>
        <v>841</v>
      </c>
      <c r="B853" s="358" t="s">
        <v>223</v>
      </c>
      <c r="C853" s="248"/>
      <c r="D853" s="352"/>
      <c r="E853" s="245"/>
      <c r="F853" s="245"/>
      <c r="G853" s="245"/>
      <c r="H853" s="245"/>
      <c r="I853" s="245"/>
      <c r="J853" s="248"/>
      <c r="K853" s="353"/>
      <c r="L853" s="245"/>
      <c r="M853" s="245"/>
      <c r="N853" s="245"/>
      <c r="O853" s="248"/>
      <c r="P853" s="354"/>
      <c r="Q853" s="245"/>
      <c r="R853" s="245"/>
      <c r="S853" s="245"/>
      <c r="T853" s="245"/>
      <c r="U853" s="245"/>
      <c r="V853" s="245"/>
      <c r="W853" s="245"/>
      <c r="X853" s="248"/>
      <c r="Y853" s="355"/>
      <c r="Z853" s="245"/>
      <c r="AA853" s="246"/>
      <c r="AB853" s="356"/>
      <c r="AC853" s="245"/>
      <c r="AD853" s="248"/>
      <c r="AE853" s="357"/>
      <c r="AF853" s="245"/>
      <c r="AG853" s="245"/>
      <c r="AH853" s="245"/>
      <c r="AI853" s="245"/>
      <c r="AJ853" s="245"/>
      <c r="AK853" s="245"/>
      <c r="AL853" s="245"/>
      <c r="AM853" s="248"/>
    </row>
    <row r="854" spans="1:39" ht="39.75" customHeight="1">
      <c r="A854" s="116">
        <f t="shared" si="4"/>
        <v>842</v>
      </c>
      <c r="B854" s="358" t="s">
        <v>223</v>
      </c>
      <c r="C854" s="248"/>
      <c r="D854" s="352"/>
      <c r="E854" s="245"/>
      <c r="F854" s="245"/>
      <c r="G854" s="245"/>
      <c r="H854" s="245"/>
      <c r="I854" s="245"/>
      <c r="J854" s="248"/>
      <c r="K854" s="353"/>
      <c r="L854" s="245"/>
      <c r="M854" s="245"/>
      <c r="N854" s="245"/>
      <c r="O854" s="248"/>
      <c r="P854" s="354"/>
      <c r="Q854" s="245"/>
      <c r="R854" s="245"/>
      <c r="S854" s="245"/>
      <c r="T854" s="245"/>
      <c r="U854" s="245"/>
      <c r="V854" s="245"/>
      <c r="W854" s="245"/>
      <c r="X854" s="248"/>
      <c r="Y854" s="355"/>
      <c r="Z854" s="245"/>
      <c r="AA854" s="246"/>
      <c r="AB854" s="356"/>
      <c r="AC854" s="245"/>
      <c r="AD854" s="248"/>
      <c r="AE854" s="357"/>
      <c r="AF854" s="245"/>
      <c r="AG854" s="245"/>
      <c r="AH854" s="245"/>
      <c r="AI854" s="245"/>
      <c r="AJ854" s="245"/>
      <c r="AK854" s="245"/>
      <c r="AL854" s="245"/>
      <c r="AM854" s="248"/>
    </row>
    <row r="855" spans="1:39" ht="39.75" customHeight="1">
      <c r="A855" s="116">
        <f t="shared" si="4"/>
        <v>843</v>
      </c>
      <c r="B855" s="358" t="s">
        <v>223</v>
      </c>
      <c r="C855" s="248"/>
      <c r="D855" s="352"/>
      <c r="E855" s="245"/>
      <c r="F855" s="245"/>
      <c r="G855" s="245"/>
      <c r="H855" s="245"/>
      <c r="I855" s="245"/>
      <c r="J855" s="248"/>
      <c r="K855" s="353"/>
      <c r="L855" s="245"/>
      <c r="M855" s="245"/>
      <c r="N855" s="245"/>
      <c r="O855" s="248"/>
      <c r="P855" s="354"/>
      <c r="Q855" s="245"/>
      <c r="R855" s="245"/>
      <c r="S855" s="245"/>
      <c r="T855" s="245"/>
      <c r="U855" s="245"/>
      <c r="V855" s="245"/>
      <c r="W855" s="245"/>
      <c r="X855" s="248"/>
      <c r="Y855" s="355"/>
      <c r="Z855" s="245"/>
      <c r="AA855" s="246"/>
      <c r="AB855" s="356"/>
      <c r="AC855" s="245"/>
      <c r="AD855" s="248"/>
      <c r="AE855" s="357"/>
      <c r="AF855" s="245"/>
      <c r="AG855" s="245"/>
      <c r="AH855" s="245"/>
      <c r="AI855" s="245"/>
      <c r="AJ855" s="245"/>
      <c r="AK855" s="245"/>
      <c r="AL855" s="245"/>
      <c r="AM855" s="248"/>
    </row>
    <row r="856" spans="1:39" ht="39.75" customHeight="1">
      <c r="A856" s="116">
        <f t="shared" si="4"/>
        <v>844</v>
      </c>
      <c r="B856" s="358" t="s">
        <v>223</v>
      </c>
      <c r="C856" s="248"/>
      <c r="D856" s="352"/>
      <c r="E856" s="245"/>
      <c r="F856" s="245"/>
      <c r="G856" s="245"/>
      <c r="H856" s="245"/>
      <c r="I856" s="245"/>
      <c r="J856" s="248"/>
      <c r="K856" s="353"/>
      <c r="L856" s="245"/>
      <c r="M856" s="245"/>
      <c r="N856" s="245"/>
      <c r="O856" s="248"/>
      <c r="P856" s="354"/>
      <c r="Q856" s="245"/>
      <c r="R856" s="245"/>
      <c r="S856" s="245"/>
      <c r="T856" s="245"/>
      <c r="U856" s="245"/>
      <c r="V856" s="245"/>
      <c r="W856" s="245"/>
      <c r="X856" s="248"/>
      <c r="Y856" s="355"/>
      <c r="Z856" s="245"/>
      <c r="AA856" s="246"/>
      <c r="AB856" s="356"/>
      <c r="AC856" s="245"/>
      <c r="AD856" s="248"/>
      <c r="AE856" s="357"/>
      <c r="AF856" s="245"/>
      <c r="AG856" s="245"/>
      <c r="AH856" s="245"/>
      <c r="AI856" s="245"/>
      <c r="AJ856" s="245"/>
      <c r="AK856" s="245"/>
      <c r="AL856" s="245"/>
      <c r="AM856" s="248"/>
    </row>
    <row r="857" spans="1:39" ht="39.75" customHeight="1">
      <c r="A857" s="116">
        <f t="shared" si="4"/>
        <v>845</v>
      </c>
      <c r="B857" s="358" t="s">
        <v>223</v>
      </c>
      <c r="C857" s="248"/>
      <c r="D857" s="352"/>
      <c r="E857" s="245"/>
      <c r="F857" s="245"/>
      <c r="G857" s="245"/>
      <c r="H857" s="245"/>
      <c r="I857" s="245"/>
      <c r="J857" s="248"/>
      <c r="K857" s="353"/>
      <c r="L857" s="245"/>
      <c r="M857" s="245"/>
      <c r="N857" s="245"/>
      <c r="O857" s="248"/>
      <c r="P857" s="354"/>
      <c r="Q857" s="245"/>
      <c r="R857" s="245"/>
      <c r="S857" s="245"/>
      <c r="T857" s="245"/>
      <c r="U857" s="245"/>
      <c r="V857" s="245"/>
      <c r="W857" s="245"/>
      <c r="X857" s="248"/>
      <c r="Y857" s="355"/>
      <c r="Z857" s="245"/>
      <c r="AA857" s="246"/>
      <c r="AB857" s="356"/>
      <c r="AC857" s="245"/>
      <c r="AD857" s="248"/>
      <c r="AE857" s="357"/>
      <c r="AF857" s="245"/>
      <c r="AG857" s="245"/>
      <c r="AH857" s="245"/>
      <c r="AI857" s="245"/>
      <c r="AJ857" s="245"/>
      <c r="AK857" s="245"/>
      <c r="AL857" s="245"/>
      <c r="AM857" s="248"/>
    </row>
    <row r="858" spans="1:39" ht="39.75" customHeight="1">
      <c r="A858" s="116">
        <f t="shared" si="4"/>
        <v>846</v>
      </c>
      <c r="B858" s="358" t="s">
        <v>223</v>
      </c>
      <c r="C858" s="248"/>
      <c r="D858" s="352"/>
      <c r="E858" s="245"/>
      <c r="F858" s="245"/>
      <c r="G858" s="245"/>
      <c r="H858" s="245"/>
      <c r="I858" s="245"/>
      <c r="J858" s="248"/>
      <c r="K858" s="353"/>
      <c r="L858" s="245"/>
      <c r="M858" s="245"/>
      <c r="N858" s="245"/>
      <c r="O858" s="248"/>
      <c r="P858" s="354"/>
      <c r="Q858" s="245"/>
      <c r="R858" s="245"/>
      <c r="S858" s="245"/>
      <c r="T858" s="245"/>
      <c r="U858" s="245"/>
      <c r="V858" s="245"/>
      <c r="W858" s="245"/>
      <c r="X858" s="248"/>
      <c r="Y858" s="355"/>
      <c r="Z858" s="245"/>
      <c r="AA858" s="246"/>
      <c r="AB858" s="356"/>
      <c r="AC858" s="245"/>
      <c r="AD858" s="248"/>
      <c r="AE858" s="357"/>
      <c r="AF858" s="245"/>
      <c r="AG858" s="245"/>
      <c r="AH858" s="245"/>
      <c r="AI858" s="245"/>
      <c r="AJ858" s="245"/>
      <c r="AK858" s="245"/>
      <c r="AL858" s="245"/>
      <c r="AM858" s="248"/>
    </row>
    <row r="859" spans="1:39" ht="39.75" customHeight="1">
      <c r="A859" s="116">
        <f t="shared" si="4"/>
        <v>847</v>
      </c>
      <c r="B859" s="358" t="s">
        <v>223</v>
      </c>
      <c r="C859" s="248"/>
      <c r="D859" s="352"/>
      <c r="E859" s="245"/>
      <c r="F859" s="245"/>
      <c r="G859" s="245"/>
      <c r="H859" s="245"/>
      <c r="I859" s="245"/>
      <c r="J859" s="248"/>
      <c r="K859" s="353"/>
      <c r="L859" s="245"/>
      <c r="M859" s="245"/>
      <c r="N859" s="245"/>
      <c r="O859" s="248"/>
      <c r="P859" s="354"/>
      <c r="Q859" s="245"/>
      <c r="R859" s="245"/>
      <c r="S859" s="245"/>
      <c r="T859" s="245"/>
      <c r="U859" s="245"/>
      <c r="V859" s="245"/>
      <c r="W859" s="245"/>
      <c r="X859" s="248"/>
      <c r="Y859" s="355"/>
      <c r="Z859" s="245"/>
      <c r="AA859" s="246"/>
      <c r="AB859" s="356"/>
      <c r="AC859" s="245"/>
      <c r="AD859" s="248"/>
      <c r="AE859" s="357"/>
      <c r="AF859" s="245"/>
      <c r="AG859" s="245"/>
      <c r="AH859" s="245"/>
      <c r="AI859" s="245"/>
      <c r="AJ859" s="245"/>
      <c r="AK859" s="245"/>
      <c r="AL859" s="245"/>
      <c r="AM859" s="248"/>
    </row>
    <row r="860" spans="1:39" ht="39.75" customHeight="1">
      <c r="A860" s="116">
        <f t="shared" si="4"/>
        <v>848</v>
      </c>
      <c r="B860" s="358" t="s">
        <v>223</v>
      </c>
      <c r="C860" s="248"/>
      <c r="D860" s="352"/>
      <c r="E860" s="245"/>
      <c r="F860" s="245"/>
      <c r="G860" s="245"/>
      <c r="H860" s="245"/>
      <c r="I860" s="245"/>
      <c r="J860" s="248"/>
      <c r="K860" s="353"/>
      <c r="L860" s="245"/>
      <c r="M860" s="245"/>
      <c r="N860" s="245"/>
      <c r="O860" s="248"/>
      <c r="P860" s="354"/>
      <c r="Q860" s="245"/>
      <c r="R860" s="245"/>
      <c r="S860" s="245"/>
      <c r="T860" s="245"/>
      <c r="U860" s="245"/>
      <c r="V860" s="245"/>
      <c r="W860" s="245"/>
      <c r="X860" s="248"/>
      <c r="Y860" s="355"/>
      <c r="Z860" s="245"/>
      <c r="AA860" s="246"/>
      <c r="AB860" s="356"/>
      <c r="AC860" s="245"/>
      <c r="AD860" s="248"/>
      <c r="AE860" s="357"/>
      <c r="AF860" s="245"/>
      <c r="AG860" s="245"/>
      <c r="AH860" s="245"/>
      <c r="AI860" s="245"/>
      <c r="AJ860" s="245"/>
      <c r="AK860" s="245"/>
      <c r="AL860" s="245"/>
      <c r="AM860" s="248"/>
    </row>
    <row r="861" spans="1:39" ht="39.75" customHeight="1">
      <c r="A861" s="116">
        <f t="shared" si="4"/>
        <v>849</v>
      </c>
      <c r="B861" s="358" t="s">
        <v>223</v>
      </c>
      <c r="C861" s="248"/>
      <c r="D861" s="352"/>
      <c r="E861" s="245"/>
      <c r="F861" s="245"/>
      <c r="G861" s="245"/>
      <c r="H861" s="245"/>
      <c r="I861" s="245"/>
      <c r="J861" s="248"/>
      <c r="K861" s="353"/>
      <c r="L861" s="245"/>
      <c r="M861" s="245"/>
      <c r="N861" s="245"/>
      <c r="O861" s="248"/>
      <c r="P861" s="354"/>
      <c r="Q861" s="245"/>
      <c r="R861" s="245"/>
      <c r="S861" s="245"/>
      <c r="T861" s="245"/>
      <c r="U861" s="245"/>
      <c r="V861" s="245"/>
      <c r="W861" s="245"/>
      <c r="X861" s="248"/>
      <c r="Y861" s="355"/>
      <c r="Z861" s="245"/>
      <c r="AA861" s="246"/>
      <c r="AB861" s="356"/>
      <c r="AC861" s="245"/>
      <c r="AD861" s="248"/>
      <c r="AE861" s="357"/>
      <c r="AF861" s="245"/>
      <c r="AG861" s="245"/>
      <c r="AH861" s="245"/>
      <c r="AI861" s="245"/>
      <c r="AJ861" s="245"/>
      <c r="AK861" s="245"/>
      <c r="AL861" s="245"/>
      <c r="AM861" s="248"/>
    </row>
    <row r="862" spans="1:39" ht="39.75" customHeight="1">
      <c r="A862" s="116">
        <f t="shared" si="4"/>
        <v>850</v>
      </c>
      <c r="B862" s="358" t="s">
        <v>223</v>
      </c>
      <c r="C862" s="248"/>
      <c r="D862" s="352"/>
      <c r="E862" s="245"/>
      <c r="F862" s="245"/>
      <c r="G862" s="245"/>
      <c r="H862" s="245"/>
      <c r="I862" s="245"/>
      <c r="J862" s="248"/>
      <c r="K862" s="353"/>
      <c r="L862" s="245"/>
      <c r="M862" s="245"/>
      <c r="N862" s="245"/>
      <c r="O862" s="248"/>
      <c r="P862" s="354"/>
      <c r="Q862" s="245"/>
      <c r="R862" s="245"/>
      <c r="S862" s="245"/>
      <c r="T862" s="245"/>
      <c r="U862" s="245"/>
      <c r="V862" s="245"/>
      <c r="W862" s="245"/>
      <c r="X862" s="248"/>
      <c r="Y862" s="355"/>
      <c r="Z862" s="245"/>
      <c r="AA862" s="246"/>
      <c r="AB862" s="356"/>
      <c r="AC862" s="245"/>
      <c r="AD862" s="248"/>
      <c r="AE862" s="357"/>
      <c r="AF862" s="245"/>
      <c r="AG862" s="245"/>
      <c r="AH862" s="245"/>
      <c r="AI862" s="245"/>
      <c r="AJ862" s="245"/>
      <c r="AK862" s="245"/>
      <c r="AL862" s="245"/>
      <c r="AM862" s="248"/>
    </row>
    <row r="863" spans="1:39" ht="39.75" customHeight="1">
      <c r="A863" s="116">
        <f t="shared" si="4"/>
        <v>851</v>
      </c>
      <c r="B863" s="358" t="s">
        <v>223</v>
      </c>
      <c r="C863" s="248"/>
      <c r="D863" s="352"/>
      <c r="E863" s="245"/>
      <c r="F863" s="245"/>
      <c r="G863" s="245"/>
      <c r="H863" s="245"/>
      <c r="I863" s="245"/>
      <c r="J863" s="248"/>
      <c r="K863" s="353"/>
      <c r="L863" s="245"/>
      <c r="M863" s="245"/>
      <c r="N863" s="245"/>
      <c r="O863" s="248"/>
      <c r="P863" s="354"/>
      <c r="Q863" s="245"/>
      <c r="R863" s="245"/>
      <c r="S863" s="245"/>
      <c r="T863" s="245"/>
      <c r="U863" s="245"/>
      <c r="V863" s="245"/>
      <c r="W863" s="245"/>
      <c r="X863" s="248"/>
      <c r="Y863" s="355"/>
      <c r="Z863" s="245"/>
      <c r="AA863" s="246"/>
      <c r="AB863" s="356"/>
      <c r="AC863" s="245"/>
      <c r="AD863" s="248"/>
      <c r="AE863" s="357"/>
      <c r="AF863" s="245"/>
      <c r="AG863" s="245"/>
      <c r="AH863" s="245"/>
      <c r="AI863" s="245"/>
      <c r="AJ863" s="245"/>
      <c r="AK863" s="245"/>
      <c r="AL863" s="245"/>
      <c r="AM863" s="248"/>
    </row>
    <row r="864" spans="1:39" ht="39.75" customHeight="1">
      <c r="A864" s="116">
        <f t="shared" si="4"/>
        <v>852</v>
      </c>
      <c r="B864" s="358" t="s">
        <v>223</v>
      </c>
      <c r="C864" s="248"/>
      <c r="D864" s="352"/>
      <c r="E864" s="245"/>
      <c r="F864" s="245"/>
      <c r="G864" s="245"/>
      <c r="H864" s="245"/>
      <c r="I864" s="245"/>
      <c r="J864" s="248"/>
      <c r="K864" s="353"/>
      <c r="L864" s="245"/>
      <c r="M864" s="245"/>
      <c r="N864" s="245"/>
      <c r="O864" s="248"/>
      <c r="P864" s="354"/>
      <c r="Q864" s="245"/>
      <c r="R864" s="245"/>
      <c r="S864" s="245"/>
      <c r="T864" s="245"/>
      <c r="U864" s="245"/>
      <c r="V864" s="245"/>
      <c r="W864" s="245"/>
      <c r="X864" s="248"/>
      <c r="Y864" s="355"/>
      <c r="Z864" s="245"/>
      <c r="AA864" s="246"/>
      <c r="AB864" s="356"/>
      <c r="AC864" s="245"/>
      <c r="AD864" s="248"/>
      <c r="AE864" s="357"/>
      <c r="AF864" s="245"/>
      <c r="AG864" s="245"/>
      <c r="AH864" s="245"/>
      <c r="AI864" s="245"/>
      <c r="AJ864" s="245"/>
      <c r="AK864" s="245"/>
      <c r="AL864" s="245"/>
      <c r="AM864" s="248"/>
    </row>
    <row r="865" spans="1:39" ht="39.75" customHeight="1">
      <c r="A865" s="116">
        <f t="shared" si="4"/>
        <v>853</v>
      </c>
      <c r="B865" s="358" t="s">
        <v>223</v>
      </c>
      <c r="C865" s="248"/>
      <c r="D865" s="352"/>
      <c r="E865" s="245"/>
      <c r="F865" s="245"/>
      <c r="G865" s="245"/>
      <c r="H865" s="245"/>
      <c r="I865" s="245"/>
      <c r="J865" s="248"/>
      <c r="K865" s="353"/>
      <c r="L865" s="245"/>
      <c r="M865" s="245"/>
      <c r="N865" s="245"/>
      <c r="O865" s="248"/>
      <c r="P865" s="354"/>
      <c r="Q865" s="245"/>
      <c r="R865" s="245"/>
      <c r="S865" s="245"/>
      <c r="T865" s="245"/>
      <c r="U865" s="245"/>
      <c r="V865" s="245"/>
      <c r="W865" s="245"/>
      <c r="X865" s="248"/>
      <c r="Y865" s="355"/>
      <c r="Z865" s="245"/>
      <c r="AA865" s="246"/>
      <c r="AB865" s="356"/>
      <c r="AC865" s="245"/>
      <c r="AD865" s="248"/>
      <c r="AE865" s="357"/>
      <c r="AF865" s="245"/>
      <c r="AG865" s="245"/>
      <c r="AH865" s="245"/>
      <c r="AI865" s="245"/>
      <c r="AJ865" s="245"/>
      <c r="AK865" s="245"/>
      <c r="AL865" s="245"/>
      <c r="AM865" s="248"/>
    </row>
    <row r="866" spans="1:39" ht="39.75" customHeight="1">
      <c r="A866" s="116">
        <f t="shared" si="4"/>
        <v>854</v>
      </c>
      <c r="B866" s="358" t="s">
        <v>223</v>
      </c>
      <c r="C866" s="248"/>
      <c r="D866" s="352"/>
      <c r="E866" s="245"/>
      <c r="F866" s="245"/>
      <c r="G866" s="245"/>
      <c r="H866" s="245"/>
      <c r="I866" s="245"/>
      <c r="J866" s="248"/>
      <c r="K866" s="353"/>
      <c r="L866" s="245"/>
      <c r="M866" s="245"/>
      <c r="N866" s="245"/>
      <c r="O866" s="248"/>
      <c r="P866" s="354"/>
      <c r="Q866" s="245"/>
      <c r="R866" s="245"/>
      <c r="S866" s="245"/>
      <c r="T866" s="245"/>
      <c r="U866" s="245"/>
      <c r="V866" s="245"/>
      <c r="W866" s="245"/>
      <c r="X866" s="248"/>
      <c r="Y866" s="355"/>
      <c r="Z866" s="245"/>
      <c r="AA866" s="246"/>
      <c r="AB866" s="356"/>
      <c r="AC866" s="245"/>
      <c r="AD866" s="248"/>
      <c r="AE866" s="357"/>
      <c r="AF866" s="245"/>
      <c r="AG866" s="245"/>
      <c r="AH866" s="245"/>
      <c r="AI866" s="245"/>
      <c r="AJ866" s="245"/>
      <c r="AK866" s="245"/>
      <c r="AL866" s="245"/>
      <c r="AM866" s="248"/>
    </row>
    <row r="867" spans="1:39" ht="39.75" customHeight="1">
      <c r="A867" s="116">
        <f t="shared" si="4"/>
        <v>855</v>
      </c>
      <c r="B867" s="358" t="s">
        <v>223</v>
      </c>
      <c r="C867" s="248"/>
      <c r="D867" s="352"/>
      <c r="E867" s="245"/>
      <c r="F867" s="245"/>
      <c r="G867" s="245"/>
      <c r="H867" s="245"/>
      <c r="I867" s="245"/>
      <c r="J867" s="248"/>
      <c r="K867" s="353"/>
      <c r="L867" s="245"/>
      <c r="M867" s="245"/>
      <c r="N867" s="245"/>
      <c r="O867" s="248"/>
      <c r="P867" s="354"/>
      <c r="Q867" s="245"/>
      <c r="R867" s="245"/>
      <c r="S867" s="245"/>
      <c r="T867" s="245"/>
      <c r="U867" s="245"/>
      <c r="V867" s="245"/>
      <c r="W867" s="245"/>
      <c r="X867" s="248"/>
      <c r="Y867" s="355"/>
      <c r="Z867" s="245"/>
      <c r="AA867" s="246"/>
      <c r="AB867" s="356"/>
      <c r="AC867" s="245"/>
      <c r="AD867" s="248"/>
      <c r="AE867" s="357"/>
      <c r="AF867" s="245"/>
      <c r="AG867" s="245"/>
      <c r="AH867" s="245"/>
      <c r="AI867" s="245"/>
      <c r="AJ867" s="245"/>
      <c r="AK867" s="245"/>
      <c r="AL867" s="245"/>
      <c r="AM867" s="248"/>
    </row>
    <row r="868" spans="1:39" ht="39.75" customHeight="1">
      <c r="A868" s="116">
        <f t="shared" si="4"/>
        <v>856</v>
      </c>
      <c r="B868" s="358" t="s">
        <v>223</v>
      </c>
      <c r="C868" s="248"/>
      <c r="D868" s="352"/>
      <c r="E868" s="245"/>
      <c r="F868" s="245"/>
      <c r="G868" s="245"/>
      <c r="H868" s="245"/>
      <c r="I868" s="245"/>
      <c r="J868" s="248"/>
      <c r="K868" s="353"/>
      <c r="L868" s="245"/>
      <c r="M868" s="245"/>
      <c r="N868" s="245"/>
      <c r="O868" s="248"/>
      <c r="P868" s="354"/>
      <c r="Q868" s="245"/>
      <c r="R868" s="245"/>
      <c r="S868" s="245"/>
      <c r="T868" s="245"/>
      <c r="U868" s="245"/>
      <c r="V868" s="245"/>
      <c r="W868" s="245"/>
      <c r="X868" s="248"/>
      <c r="Y868" s="355"/>
      <c r="Z868" s="245"/>
      <c r="AA868" s="246"/>
      <c r="AB868" s="356"/>
      <c r="AC868" s="245"/>
      <c r="AD868" s="248"/>
      <c r="AE868" s="357"/>
      <c r="AF868" s="245"/>
      <c r="AG868" s="245"/>
      <c r="AH868" s="245"/>
      <c r="AI868" s="245"/>
      <c r="AJ868" s="245"/>
      <c r="AK868" s="245"/>
      <c r="AL868" s="245"/>
      <c r="AM868" s="248"/>
    </row>
    <row r="869" spans="1:39" ht="39.75" customHeight="1">
      <c r="A869" s="116">
        <f t="shared" si="4"/>
        <v>857</v>
      </c>
      <c r="B869" s="358" t="s">
        <v>223</v>
      </c>
      <c r="C869" s="248"/>
      <c r="D869" s="352"/>
      <c r="E869" s="245"/>
      <c r="F869" s="245"/>
      <c r="G869" s="245"/>
      <c r="H869" s="245"/>
      <c r="I869" s="245"/>
      <c r="J869" s="248"/>
      <c r="K869" s="353"/>
      <c r="L869" s="245"/>
      <c r="M869" s="245"/>
      <c r="N869" s="245"/>
      <c r="O869" s="248"/>
      <c r="P869" s="354"/>
      <c r="Q869" s="245"/>
      <c r="R869" s="245"/>
      <c r="S869" s="245"/>
      <c r="T869" s="245"/>
      <c r="U869" s="245"/>
      <c r="V869" s="245"/>
      <c r="W869" s="245"/>
      <c r="X869" s="248"/>
      <c r="Y869" s="355"/>
      <c r="Z869" s="245"/>
      <c r="AA869" s="246"/>
      <c r="AB869" s="356"/>
      <c r="AC869" s="245"/>
      <c r="AD869" s="248"/>
      <c r="AE869" s="357"/>
      <c r="AF869" s="245"/>
      <c r="AG869" s="245"/>
      <c r="AH869" s="245"/>
      <c r="AI869" s="245"/>
      <c r="AJ869" s="245"/>
      <c r="AK869" s="245"/>
      <c r="AL869" s="245"/>
      <c r="AM869" s="248"/>
    </row>
    <row r="870" spans="1:39" ht="39.75" customHeight="1">
      <c r="A870" s="116">
        <f t="shared" si="4"/>
        <v>858</v>
      </c>
      <c r="B870" s="358" t="s">
        <v>223</v>
      </c>
      <c r="C870" s="248"/>
      <c r="D870" s="352"/>
      <c r="E870" s="245"/>
      <c r="F870" s="245"/>
      <c r="G870" s="245"/>
      <c r="H870" s="245"/>
      <c r="I870" s="245"/>
      <c r="J870" s="248"/>
      <c r="K870" s="353"/>
      <c r="L870" s="245"/>
      <c r="M870" s="245"/>
      <c r="N870" s="245"/>
      <c r="O870" s="248"/>
      <c r="P870" s="354"/>
      <c r="Q870" s="245"/>
      <c r="R870" s="245"/>
      <c r="S870" s="245"/>
      <c r="T870" s="245"/>
      <c r="U870" s="245"/>
      <c r="V870" s="245"/>
      <c r="W870" s="245"/>
      <c r="X870" s="248"/>
      <c r="Y870" s="355"/>
      <c r="Z870" s="245"/>
      <c r="AA870" s="246"/>
      <c r="AB870" s="356"/>
      <c r="AC870" s="245"/>
      <c r="AD870" s="248"/>
      <c r="AE870" s="357"/>
      <c r="AF870" s="245"/>
      <c r="AG870" s="245"/>
      <c r="AH870" s="245"/>
      <c r="AI870" s="245"/>
      <c r="AJ870" s="245"/>
      <c r="AK870" s="245"/>
      <c r="AL870" s="245"/>
      <c r="AM870" s="248"/>
    </row>
    <row r="871" spans="1:39" ht="39.75" customHeight="1">
      <c r="A871" s="116">
        <f t="shared" si="4"/>
        <v>859</v>
      </c>
      <c r="B871" s="358" t="s">
        <v>223</v>
      </c>
      <c r="C871" s="248"/>
      <c r="D871" s="352"/>
      <c r="E871" s="245"/>
      <c r="F871" s="245"/>
      <c r="G871" s="245"/>
      <c r="H871" s="245"/>
      <c r="I871" s="245"/>
      <c r="J871" s="248"/>
      <c r="K871" s="353"/>
      <c r="L871" s="245"/>
      <c r="M871" s="245"/>
      <c r="N871" s="245"/>
      <c r="O871" s="248"/>
      <c r="P871" s="354"/>
      <c r="Q871" s="245"/>
      <c r="R871" s="245"/>
      <c r="S871" s="245"/>
      <c r="T871" s="245"/>
      <c r="U871" s="245"/>
      <c r="V871" s="245"/>
      <c r="W871" s="245"/>
      <c r="X871" s="248"/>
      <c r="Y871" s="355"/>
      <c r="Z871" s="245"/>
      <c r="AA871" s="246"/>
      <c r="AB871" s="356"/>
      <c r="AC871" s="245"/>
      <c r="AD871" s="248"/>
      <c r="AE871" s="357"/>
      <c r="AF871" s="245"/>
      <c r="AG871" s="245"/>
      <c r="AH871" s="245"/>
      <c r="AI871" s="245"/>
      <c r="AJ871" s="245"/>
      <c r="AK871" s="245"/>
      <c r="AL871" s="245"/>
      <c r="AM871" s="248"/>
    </row>
    <row r="872" spans="1:39" ht="39.75" customHeight="1">
      <c r="A872" s="116">
        <f t="shared" si="4"/>
        <v>860</v>
      </c>
      <c r="B872" s="358" t="s">
        <v>223</v>
      </c>
      <c r="C872" s="248"/>
      <c r="D872" s="352"/>
      <c r="E872" s="245"/>
      <c r="F872" s="245"/>
      <c r="G872" s="245"/>
      <c r="H872" s="245"/>
      <c r="I872" s="245"/>
      <c r="J872" s="248"/>
      <c r="K872" s="353"/>
      <c r="L872" s="245"/>
      <c r="M872" s="245"/>
      <c r="N872" s="245"/>
      <c r="O872" s="248"/>
      <c r="P872" s="354"/>
      <c r="Q872" s="245"/>
      <c r="R872" s="245"/>
      <c r="S872" s="245"/>
      <c r="T872" s="245"/>
      <c r="U872" s="245"/>
      <c r="V872" s="245"/>
      <c r="W872" s="245"/>
      <c r="X872" s="248"/>
      <c r="Y872" s="355"/>
      <c r="Z872" s="245"/>
      <c r="AA872" s="246"/>
      <c r="AB872" s="356"/>
      <c r="AC872" s="245"/>
      <c r="AD872" s="248"/>
      <c r="AE872" s="357"/>
      <c r="AF872" s="245"/>
      <c r="AG872" s="245"/>
      <c r="AH872" s="245"/>
      <c r="AI872" s="245"/>
      <c r="AJ872" s="245"/>
      <c r="AK872" s="245"/>
      <c r="AL872" s="245"/>
      <c r="AM872" s="248"/>
    </row>
    <row r="873" spans="1:39" ht="39.75" customHeight="1">
      <c r="A873" s="116">
        <f t="shared" si="4"/>
        <v>861</v>
      </c>
      <c r="B873" s="358" t="s">
        <v>223</v>
      </c>
      <c r="C873" s="248"/>
      <c r="D873" s="352"/>
      <c r="E873" s="245"/>
      <c r="F873" s="245"/>
      <c r="G873" s="245"/>
      <c r="H873" s="245"/>
      <c r="I873" s="245"/>
      <c r="J873" s="248"/>
      <c r="K873" s="353"/>
      <c r="L873" s="245"/>
      <c r="M873" s="245"/>
      <c r="N873" s="245"/>
      <c r="O873" s="248"/>
      <c r="P873" s="354"/>
      <c r="Q873" s="245"/>
      <c r="R873" s="245"/>
      <c r="S873" s="245"/>
      <c r="T873" s="245"/>
      <c r="U873" s="245"/>
      <c r="V873" s="245"/>
      <c r="W873" s="245"/>
      <c r="X873" s="248"/>
      <c r="Y873" s="355"/>
      <c r="Z873" s="245"/>
      <c r="AA873" s="246"/>
      <c r="AB873" s="356"/>
      <c r="AC873" s="245"/>
      <c r="AD873" s="248"/>
      <c r="AE873" s="357"/>
      <c r="AF873" s="245"/>
      <c r="AG873" s="245"/>
      <c r="AH873" s="245"/>
      <c r="AI873" s="245"/>
      <c r="AJ873" s="245"/>
      <c r="AK873" s="245"/>
      <c r="AL873" s="245"/>
      <c r="AM873" s="248"/>
    </row>
    <row r="874" spans="1:39" ht="39.75" customHeight="1">
      <c r="A874" s="116">
        <f t="shared" si="4"/>
        <v>862</v>
      </c>
      <c r="B874" s="358" t="s">
        <v>223</v>
      </c>
      <c r="C874" s="248"/>
      <c r="D874" s="352"/>
      <c r="E874" s="245"/>
      <c r="F874" s="245"/>
      <c r="G874" s="245"/>
      <c r="H874" s="245"/>
      <c r="I874" s="245"/>
      <c r="J874" s="248"/>
      <c r="K874" s="353"/>
      <c r="L874" s="245"/>
      <c r="M874" s="245"/>
      <c r="N874" s="245"/>
      <c r="O874" s="248"/>
      <c r="P874" s="354"/>
      <c r="Q874" s="245"/>
      <c r="R874" s="245"/>
      <c r="S874" s="245"/>
      <c r="T874" s="245"/>
      <c r="U874" s="245"/>
      <c r="V874" s="245"/>
      <c r="W874" s="245"/>
      <c r="X874" s="248"/>
      <c r="Y874" s="355"/>
      <c r="Z874" s="245"/>
      <c r="AA874" s="246"/>
      <c r="AB874" s="356"/>
      <c r="AC874" s="245"/>
      <c r="AD874" s="248"/>
      <c r="AE874" s="357"/>
      <c r="AF874" s="245"/>
      <c r="AG874" s="245"/>
      <c r="AH874" s="245"/>
      <c r="AI874" s="245"/>
      <c r="AJ874" s="245"/>
      <c r="AK874" s="245"/>
      <c r="AL874" s="245"/>
      <c r="AM874" s="248"/>
    </row>
    <row r="875" spans="1:39" ht="39.75" customHeight="1">
      <c r="A875" s="116">
        <f t="shared" si="4"/>
        <v>863</v>
      </c>
      <c r="B875" s="358" t="s">
        <v>223</v>
      </c>
      <c r="C875" s="248"/>
      <c r="D875" s="352"/>
      <c r="E875" s="245"/>
      <c r="F875" s="245"/>
      <c r="G875" s="245"/>
      <c r="H875" s="245"/>
      <c r="I875" s="245"/>
      <c r="J875" s="248"/>
      <c r="K875" s="353"/>
      <c r="L875" s="245"/>
      <c r="M875" s="245"/>
      <c r="N875" s="245"/>
      <c r="O875" s="248"/>
      <c r="P875" s="354"/>
      <c r="Q875" s="245"/>
      <c r="R875" s="245"/>
      <c r="S875" s="245"/>
      <c r="T875" s="245"/>
      <c r="U875" s="245"/>
      <c r="V875" s="245"/>
      <c r="W875" s="245"/>
      <c r="X875" s="248"/>
      <c r="Y875" s="355"/>
      <c r="Z875" s="245"/>
      <c r="AA875" s="246"/>
      <c r="AB875" s="356"/>
      <c r="AC875" s="245"/>
      <c r="AD875" s="248"/>
      <c r="AE875" s="357"/>
      <c r="AF875" s="245"/>
      <c r="AG875" s="245"/>
      <c r="AH875" s="245"/>
      <c r="AI875" s="245"/>
      <c r="AJ875" s="245"/>
      <c r="AK875" s="245"/>
      <c r="AL875" s="245"/>
      <c r="AM875" s="248"/>
    </row>
    <row r="876" spans="1:39" ht="39.75" customHeight="1">
      <c r="A876" s="116">
        <f t="shared" si="4"/>
        <v>864</v>
      </c>
      <c r="B876" s="358" t="s">
        <v>223</v>
      </c>
      <c r="C876" s="248"/>
      <c r="D876" s="352"/>
      <c r="E876" s="245"/>
      <c r="F876" s="245"/>
      <c r="G876" s="245"/>
      <c r="H876" s="245"/>
      <c r="I876" s="245"/>
      <c r="J876" s="248"/>
      <c r="K876" s="353"/>
      <c r="L876" s="245"/>
      <c r="M876" s="245"/>
      <c r="N876" s="245"/>
      <c r="O876" s="248"/>
      <c r="P876" s="354"/>
      <c r="Q876" s="245"/>
      <c r="R876" s="245"/>
      <c r="S876" s="245"/>
      <c r="T876" s="245"/>
      <c r="U876" s="245"/>
      <c r="V876" s="245"/>
      <c r="W876" s="245"/>
      <c r="X876" s="248"/>
      <c r="Y876" s="355"/>
      <c r="Z876" s="245"/>
      <c r="AA876" s="246"/>
      <c r="AB876" s="356"/>
      <c r="AC876" s="245"/>
      <c r="AD876" s="248"/>
      <c r="AE876" s="357"/>
      <c r="AF876" s="245"/>
      <c r="AG876" s="245"/>
      <c r="AH876" s="245"/>
      <c r="AI876" s="245"/>
      <c r="AJ876" s="245"/>
      <c r="AK876" s="245"/>
      <c r="AL876" s="245"/>
      <c r="AM876" s="248"/>
    </row>
    <row r="877" spans="1:39" ht="39.75" customHeight="1">
      <c r="A877" s="116">
        <f t="shared" si="4"/>
        <v>865</v>
      </c>
      <c r="B877" s="358" t="s">
        <v>223</v>
      </c>
      <c r="C877" s="248"/>
      <c r="D877" s="352"/>
      <c r="E877" s="245"/>
      <c r="F877" s="245"/>
      <c r="G877" s="245"/>
      <c r="H877" s="245"/>
      <c r="I877" s="245"/>
      <c r="J877" s="248"/>
      <c r="K877" s="353"/>
      <c r="L877" s="245"/>
      <c r="M877" s="245"/>
      <c r="N877" s="245"/>
      <c r="O877" s="248"/>
      <c r="P877" s="354"/>
      <c r="Q877" s="245"/>
      <c r="R877" s="245"/>
      <c r="S877" s="245"/>
      <c r="T877" s="245"/>
      <c r="U877" s="245"/>
      <c r="V877" s="245"/>
      <c r="W877" s="245"/>
      <c r="X877" s="248"/>
      <c r="Y877" s="355"/>
      <c r="Z877" s="245"/>
      <c r="AA877" s="246"/>
      <c r="AB877" s="356"/>
      <c r="AC877" s="245"/>
      <c r="AD877" s="248"/>
      <c r="AE877" s="357"/>
      <c r="AF877" s="245"/>
      <c r="AG877" s="245"/>
      <c r="AH877" s="245"/>
      <c r="AI877" s="245"/>
      <c r="AJ877" s="245"/>
      <c r="AK877" s="245"/>
      <c r="AL877" s="245"/>
      <c r="AM877" s="248"/>
    </row>
    <row r="878" spans="1:39" ht="39.75" customHeight="1">
      <c r="A878" s="116">
        <f t="shared" si="4"/>
        <v>866</v>
      </c>
      <c r="B878" s="358" t="s">
        <v>223</v>
      </c>
      <c r="C878" s="248"/>
      <c r="D878" s="352"/>
      <c r="E878" s="245"/>
      <c r="F878" s="245"/>
      <c r="G878" s="245"/>
      <c r="H878" s="245"/>
      <c r="I878" s="245"/>
      <c r="J878" s="248"/>
      <c r="K878" s="353"/>
      <c r="L878" s="245"/>
      <c r="M878" s="245"/>
      <c r="N878" s="245"/>
      <c r="O878" s="248"/>
      <c r="P878" s="354"/>
      <c r="Q878" s="245"/>
      <c r="R878" s="245"/>
      <c r="S878" s="245"/>
      <c r="T878" s="245"/>
      <c r="U878" s="245"/>
      <c r="V878" s="245"/>
      <c r="W878" s="245"/>
      <c r="X878" s="248"/>
      <c r="Y878" s="355"/>
      <c r="Z878" s="245"/>
      <c r="AA878" s="246"/>
      <c r="AB878" s="356"/>
      <c r="AC878" s="245"/>
      <c r="AD878" s="248"/>
      <c r="AE878" s="357"/>
      <c r="AF878" s="245"/>
      <c r="AG878" s="245"/>
      <c r="AH878" s="245"/>
      <c r="AI878" s="245"/>
      <c r="AJ878" s="245"/>
      <c r="AK878" s="245"/>
      <c r="AL878" s="245"/>
      <c r="AM878" s="248"/>
    </row>
    <row r="879" spans="1:39" ht="39.75" customHeight="1">
      <c r="A879" s="116">
        <f t="shared" si="4"/>
        <v>867</v>
      </c>
      <c r="B879" s="358" t="s">
        <v>223</v>
      </c>
      <c r="C879" s="248"/>
      <c r="D879" s="352"/>
      <c r="E879" s="245"/>
      <c r="F879" s="245"/>
      <c r="G879" s="245"/>
      <c r="H879" s="245"/>
      <c r="I879" s="245"/>
      <c r="J879" s="248"/>
      <c r="K879" s="353"/>
      <c r="L879" s="245"/>
      <c r="M879" s="245"/>
      <c r="N879" s="245"/>
      <c r="O879" s="248"/>
      <c r="P879" s="354"/>
      <c r="Q879" s="245"/>
      <c r="R879" s="245"/>
      <c r="S879" s="245"/>
      <c r="T879" s="245"/>
      <c r="U879" s="245"/>
      <c r="V879" s="245"/>
      <c r="W879" s="245"/>
      <c r="X879" s="248"/>
      <c r="Y879" s="355"/>
      <c r="Z879" s="245"/>
      <c r="AA879" s="246"/>
      <c r="AB879" s="356"/>
      <c r="AC879" s="245"/>
      <c r="AD879" s="248"/>
      <c r="AE879" s="357"/>
      <c r="AF879" s="245"/>
      <c r="AG879" s="245"/>
      <c r="AH879" s="245"/>
      <c r="AI879" s="245"/>
      <c r="AJ879" s="245"/>
      <c r="AK879" s="245"/>
      <c r="AL879" s="245"/>
      <c r="AM879" s="248"/>
    </row>
    <row r="880" spans="1:39" ht="39.75" customHeight="1">
      <c r="A880" s="116">
        <f t="shared" si="4"/>
        <v>868</v>
      </c>
      <c r="B880" s="358" t="s">
        <v>223</v>
      </c>
      <c r="C880" s="248"/>
      <c r="D880" s="352"/>
      <c r="E880" s="245"/>
      <c r="F880" s="245"/>
      <c r="G880" s="245"/>
      <c r="H880" s="245"/>
      <c r="I880" s="245"/>
      <c r="J880" s="248"/>
      <c r="K880" s="353"/>
      <c r="L880" s="245"/>
      <c r="M880" s="245"/>
      <c r="N880" s="245"/>
      <c r="O880" s="248"/>
      <c r="P880" s="354"/>
      <c r="Q880" s="245"/>
      <c r="R880" s="245"/>
      <c r="S880" s="245"/>
      <c r="T880" s="245"/>
      <c r="U880" s="245"/>
      <c r="V880" s="245"/>
      <c r="W880" s="245"/>
      <c r="X880" s="248"/>
      <c r="Y880" s="355"/>
      <c r="Z880" s="245"/>
      <c r="AA880" s="246"/>
      <c r="AB880" s="356"/>
      <c r="AC880" s="245"/>
      <c r="AD880" s="248"/>
      <c r="AE880" s="357"/>
      <c r="AF880" s="245"/>
      <c r="AG880" s="245"/>
      <c r="AH880" s="245"/>
      <c r="AI880" s="245"/>
      <c r="AJ880" s="245"/>
      <c r="AK880" s="245"/>
      <c r="AL880" s="245"/>
      <c r="AM880" s="248"/>
    </row>
    <row r="881" spans="1:39" ht="39.75" customHeight="1">
      <c r="A881" s="116">
        <f t="shared" si="4"/>
        <v>869</v>
      </c>
      <c r="B881" s="358" t="s">
        <v>223</v>
      </c>
      <c r="C881" s="248"/>
      <c r="D881" s="352"/>
      <c r="E881" s="245"/>
      <c r="F881" s="245"/>
      <c r="G881" s="245"/>
      <c r="H881" s="245"/>
      <c r="I881" s="245"/>
      <c r="J881" s="248"/>
      <c r="K881" s="353"/>
      <c r="L881" s="245"/>
      <c r="M881" s="245"/>
      <c r="N881" s="245"/>
      <c r="O881" s="248"/>
      <c r="P881" s="354"/>
      <c r="Q881" s="245"/>
      <c r="R881" s="245"/>
      <c r="S881" s="245"/>
      <c r="T881" s="245"/>
      <c r="U881" s="245"/>
      <c r="V881" s="245"/>
      <c r="W881" s="245"/>
      <c r="X881" s="248"/>
      <c r="Y881" s="355"/>
      <c r="Z881" s="245"/>
      <c r="AA881" s="246"/>
      <c r="AB881" s="356"/>
      <c r="AC881" s="245"/>
      <c r="AD881" s="248"/>
      <c r="AE881" s="357"/>
      <c r="AF881" s="245"/>
      <c r="AG881" s="245"/>
      <c r="AH881" s="245"/>
      <c r="AI881" s="245"/>
      <c r="AJ881" s="245"/>
      <c r="AK881" s="245"/>
      <c r="AL881" s="245"/>
      <c r="AM881" s="248"/>
    </row>
    <row r="882" spans="1:39" ht="39.75" customHeight="1">
      <c r="A882" s="116">
        <f t="shared" si="4"/>
        <v>870</v>
      </c>
      <c r="B882" s="358" t="s">
        <v>223</v>
      </c>
      <c r="C882" s="248"/>
      <c r="D882" s="352"/>
      <c r="E882" s="245"/>
      <c r="F882" s="245"/>
      <c r="G882" s="245"/>
      <c r="H882" s="245"/>
      <c r="I882" s="245"/>
      <c r="J882" s="248"/>
      <c r="K882" s="353"/>
      <c r="L882" s="245"/>
      <c r="M882" s="245"/>
      <c r="N882" s="245"/>
      <c r="O882" s="248"/>
      <c r="P882" s="354"/>
      <c r="Q882" s="245"/>
      <c r="R882" s="245"/>
      <c r="S882" s="245"/>
      <c r="T882" s="245"/>
      <c r="U882" s="245"/>
      <c r="V882" s="245"/>
      <c r="W882" s="245"/>
      <c r="X882" s="248"/>
      <c r="Y882" s="355"/>
      <c r="Z882" s="245"/>
      <c r="AA882" s="246"/>
      <c r="AB882" s="356"/>
      <c r="AC882" s="245"/>
      <c r="AD882" s="248"/>
      <c r="AE882" s="357"/>
      <c r="AF882" s="245"/>
      <c r="AG882" s="245"/>
      <c r="AH882" s="245"/>
      <c r="AI882" s="245"/>
      <c r="AJ882" s="245"/>
      <c r="AK882" s="245"/>
      <c r="AL882" s="245"/>
      <c r="AM882" s="248"/>
    </row>
    <row r="883" spans="1:39" ht="39.75" customHeight="1">
      <c r="A883" s="116">
        <f t="shared" si="4"/>
        <v>871</v>
      </c>
      <c r="B883" s="358" t="s">
        <v>223</v>
      </c>
      <c r="C883" s="248"/>
      <c r="D883" s="352"/>
      <c r="E883" s="245"/>
      <c r="F883" s="245"/>
      <c r="G883" s="245"/>
      <c r="H883" s="245"/>
      <c r="I883" s="245"/>
      <c r="J883" s="248"/>
      <c r="K883" s="353"/>
      <c r="L883" s="245"/>
      <c r="M883" s="245"/>
      <c r="N883" s="245"/>
      <c r="O883" s="248"/>
      <c r="P883" s="354"/>
      <c r="Q883" s="245"/>
      <c r="R883" s="245"/>
      <c r="S883" s="245"/>
      <c r="T883" s="245"/>
      <c r="U883" s="245"/>
      <c r="V883" s="245"/>
      <c r="W883" s="245"/>
      <c r="X883" s="248"/>
      <c r="Y883" s="355"/>
      <c r="Z883" s="245"/>
      <c r="AA883" s="246"/>
      <c r="AB883" s="356"/>
      <c r="AC883" s="245"/>
      <c r="AD883" s="248"/>
      <c r="AE883" s="357"/>
      <c r="AF883" s="245"/>
      <c r="AG883" s="245"/>
      <c r="AH883" s="245"/>
      <c r="AI883" s="245"/>
      <c r="AJ883" s="245"/>
      <c r="AK883" s="245"/>
      <c r="AL883" s="245"/>
      <c r="AM883" s="248"/>
    </row>
    <row r="884" spans="1:39" ht="39.75" customHeight="1">
      <c r="A884" s="116">
        <f t="shared" si="4"/>
        <v>872</v>
      </c>
      <c r="B884" s="358" t="s">
        <v>223</v>
      </c>
      <c r="C884" s="248"/>
      <c r="D884" s="352"/>
      <c r="E884" s="245"/>
      <c r="F884" s="245"/>
      <c r="G884" s="245"/>
      <c r="H884" s="245"/>
      <c r="I884" s="245"/>
      <c r="J884" s="248"/>
      <c r="K884" s="353"/>
      <c r="L884" s="245"/>
      <c r="M884" s="245"/>
      <c r="N884" s="245"/>
      <c r="O884" s="248"/>
      <c r="P884" s="354"/>
      <c r="Q884" s="245"/>
      <c r="R884" s="245"/>
      <c r="S884" s="245"/>
      <c r="T884" s="245"/>
      <c r="U884" s="245"/>
      <c r="V884" s="245"/>
      <c r="W884" s="245"/>
      <c r="X884" s="248"/>
      <c r="Y884" s="355"/>
      <c r="Z884" s="245"/>
      <c r="AA884" s="246"/>
      <c r="AB884" s="356"/>
      <c r="AC884" s="245"/>
      <c r="AD884" s="248"/>
      <c r="AE884" s="357"/>
      <c r="AF884" s="245"/>
      <c r="AG884" s="245"/>
      <c r="AH884" s="245"/>
      <c r="AI884" s="245"/>
      <c r="AJ884" s="245"/>
      <c r="AK884" s="245"/>
      <c r="AL884" s="245"/>
      <c r="AM884" s="248"/>
    </row>
    <row r="885" spans="1:39" ht="39.75" customHeight="1">
      <c r="A885" s="116">
        <f t="shared" si="4"/>
        <v>873</v>
      </c>
      <c r="B885" s="358" t="s">
        <v>223</v>
      </c>
      <c r="C885" s="248"/>
      <c r="D885" s="352"/>
      <c r="E885" s="245"/>
      <c r="F885" s="245"/>
      <c r="G885" s="245"/>
      <c r="H885" s="245"/>
      <c r="I885" s="245"/>
      <c r="J885" s="248"/>
      <c r="K885" s="353"/>
      <c r="L885" s="245"/>
      <c r="M885" s="245"/>
      <c r="N885" s="245"/>
      <c r="O885" s="248"/>
      <c r="P885" s="354"/>
      <c r="Q885" s="245"/>
      <c r="R885" s="245"/>
      <c r="S885" s="245"/>
      <c r="T885" s="245"/>
      <c r="U885" s="245"/>
      <c r="V885" s="245"/>
      <c r="W885" s="245"/>
      <c r="X885" s="248"/>
      <c r="Y885" s="355"/>
      <c r="Z885" s="245"/>
      <c r="AA885" s="246"/>
      <c r="AB885" s="356"/>
      <c r="AC885" s="245"/>
      <c r="AD885" s="248"/>
      <c r="AE885" s="357"/>
      <c r="AF885" s="245"/>
      <c r="AG885" s="245"/>
      <c r="AH885" s="245"/>
      <c r="AI885" s="245"/>
      <c r="AJ885" s="245"/>
      <c r="AK885" s="245"/>
      <c r="AL885" s="245"/>
      <c r="AM885" s="248"/>
    </row>
    <row r="886" spans="1:39" ht="39.75" customHeight="1">
      <c r="A886" s="116">
        <f t="shared" si="4"/>
        <v>874</v>
      </c>
      <c r="B886" s="358" t="s">
        <v>223</v>
      </c>
      <c r="C886" s="248"/>
      <c r="D886" s="352"/>
      <c r="E886" s="245"/>
      <c r="F886" s="245"/>
      <c r="G886" s="245"/>
      <c r="H886" s="245"/>
      <c r="I886" s="245"/>
      <c r="J886" s="248"/>
      <c r="K886" s="353"/>
      <c r="L886" s="245"/>
      <c r="M886" s="245"/>
      <c r="N886" s="245"/>
      <c r="O886" s="248"/>
      <c r="P886" s="354"/>
      <c r="Q886" s="245"/>
      <c r="R886" s="245"/>
      <c r="S886" s="245"/>
      <c r="T886" s="245"/>
      <c r="U886" s="245"/>
      <c r="V886" s="245"/>
      <c r="W886" s="245"/>
      <c r="X886" s="248"/>
      <c r="Y886" s="355"/>
      <c r="Z886" s="245"/>
      <c r="AA886" s="246"/>
      <c r="AB886" s="356"/>
      <c r="AC886" s="245"/>
      <c r="AD886" s="248"/>
      <c r="AE886" s="357"/>
      <c r="AF886" s="245"/>
      <c r="AG886" s="245"/>
      <c r="AH886" s="245"/>
      <c r="AI886" s="245"/>
      <c r="AJ886" s="245"/>
      <c r="AK886" s="245"/>
      <c r="AL886" s="245"/>
      <c r="AM886" s="248"/>
    </row>
    <row r="887" spans="1:39" ht="39.75" customHeight="1">
      <c r="A887" s="116">
        <f t="shared" si="4"/>
        <v>875</v>
      </c>
      <c r="B887" s="358" t="s">
        <v>223</v>
      </c>
      <c r="C887" s="248"/>
      <c r="D887" s="352"/>
      <c r="E887" s="245"/>
      <c r="F887" s="245"/>
      <c r="G887" s="245"/>
      <c r="H887" s="245"/>
      <c r="I887" s="245"/>
      <c r="J887" s="248"/>
      <c r="K887" s="353"/>
      <c r="L887" s="245"/>
      <c r="M887" s="245"/>
      <c r="N887" s="245"/>
      <c r="O887" s="248"/>
      <c r="P887" s="354"/>
      <c r="Q887" s="245"/>
      <c r="R887" s="245"/>
      <c r="S887" s="245"/>
      <c r="T887" s="245"/>
      <c r="U887" s="245"/>
      <c r="V887" s="245"/>
      <c r="W887" s="245"/>
      <c r="X887" s="248"/>
      <c r="Y887" s="355"/>
      <c r="Z887" s="245"/>
      <c r="AA887" s="246"/>
      <c r="AB887" s="356"/>
      <c r="AC887" s="245"/>
      <c r="AD887" s="248"/>
      <c r="AE887" s="357"/>
      <c r="AF887" s="245"/>
      <c r="AG887" s="245"/>
      <c r="AH887" s="245"/>
      <c r="AI887" s="245"/>
      <c r="AJ887" s="245"/>
      <c r="AK887" s="245"/>
      <c r="AL887" s="245"/>
      <c r="AM887" s="248"/>
    </row>
    <row r="888" spans="1:39" ht="39.75" customHeight="1">
      <c r="A888" s="116">
        <f t="shared" si="4"/>
        <v>876</v>
      </c>
      <c r="B888" s="358" t="s">
        <v>223</v>
      </c>
      <c r="C888" s="248"/>
      <c r="D888" s="352"/>
      <c r="E888" s="245"/>
      <c r="F888" s="245"/>
      <c r="G888" s="245"/>
      <c r="H888" s="245"/>
      <c r="I888" s="245"/>
      <c r="J888" s="248"/>
      <c r="K888" s="353"/>
      <c r="L888" s="245"/>
      <c r="M888" s="245"/>
      <c r="N888" s="245"/>
      <c r="O888" s="248"/>
      <c r="P888" s="354"/>
      <c r="Q888" s="245"/>
      <c r="R888" s="245"/>
      <c r="S888" s="245"/>
      <c r="T888" s="245"/>
      <c r="U888" s="245"/>
      <c r="V888" s="245"/>
      <c r="W888" s="245"/>
      <c r="X888" s="248"/>
      <c r="Y888" s="355"/>
      <c r="Z888" s="245"/>
      <c r="AA888" s="246"/>
      <c r="AB888" s="356"/>
      <c r="AC888" s="245"/>
      <c r="AD888" s="248"/>
      <c r="AE888" s="357"/>
      <c r="AF888" s="245"/>
      <c r="AG888" s="245"/>
      <c r="AH888" s="245"/>
      <c r="AI888" s="245"/>
      <c r="AJ888" s="245"/>
      <c r="AK888" s="245"/>
      <c r="AL888" s="245"/>
      <c r="AM888" s="248"/>
    </row>
    <row r="889" spans="1:39" ht="39.75" customHeight="1">
      <c r="A889" s="116">
        <f t="shared" si="4"/>
        <v>877</v>
      </c>
      <c r="B889" s="358" t="s">
        <v>223</v>
      </c>
      <c r="C889" s="248"/>
      <c r="D889" s="352"/>
      <c r="E889" s="245"/>
      <c r="F889" s="245"/>
      <c r="G889" s="245"/>
      <c r="H889" s="245"/>
      <c r="I889" s="245"/>
      <c r="J889" s="248"/>
      <c r="K889" s="353"/>
      <c r="L889" s="245"/>
      <c r="M889" s="245"/>
      <c r="N889" s="245"/>
      <c r="O889" s="248"/>
      <c r="P889" s="354"/>
      <c r="Q889" s="245"/>
      <c r="R889" s="245"/>
      <c r="S889" s="245"/>
      <c r="T889" s="245"/>
      <c r="U889" s="245"/>
      <c r="V889" s="245"/>
      <c r="W889" s="245"/>
      <c r="X889" s="248"/>
      <c r="Y889" s="355"/>
      <c r="Z889" s="245"/>
      <c r="AA889" s="246"/>
      <c r="AB889" s="356"/>
      <c r="AC889" s="245"/>
      <c r="AD889" s="248"/>
      <c r="AE889" s="357"/>
      <c r="AF889" s="245"/>
      <c r="AG889" s="245"/>
      <c r="AH889" s="245"/>
      <c r="AI889" s="245"/>
      <c r="AJ889" s="245"/>
      <c r="AK889" s="245"/>
      <c r="AL889" s="245"/>
      <c r="AM889" s="248"/>
    </row>
    <row r="890" spans="1:39" ht="39.75" customHeight="1">
      <c r="A890" s="116">
        <f t="shared" si="4"/>
        <v>878</v>
      </c>
      <c r="B890" s="358" t="s">
        <v>223</v>
      </c>
      <c r="C890" s="248"/>
      <c r="D890" s="352"/>
      <c r="E890" s="245"/>
      <c r="F890" s="245"/>
      <c r="G890" s="245"/>
      <c r="H890" s="245"/>
      <c r="I890" s="245"/>
      <c r="J890" s="248"/>
      <c r="K890" s="353"/>
      <c r="L890" s="245"/>
      <c r="M890" s="245"/>
      <c r="N890" s="245"/>
      <c r="O890" s="248"/>
      <c r="P890" s="354"/>
      <c r="Q890" s="245"/>
      <c r="R890" s="245"/>
      <c r="S890" s="245"/>
      <c r="T890" s="245"/>
      <c r="U890" s="245"/>
      <c r="V890" s="245"/>
      <c r="W890" s="245"/>
      <c r="X890" s="248"/>
      <c r="Y890" s="355"/>
      <c r="Z890" s="245"/>
      <c r="AA890" s="246"/>
      <c r="AB890" s="356"/>
      <c r="AC890" s="245"/>
      <c r="AD890" s="248"/>
      <c r="AE890" s="357"/>
      <c r="AF890" s="245"/>
      <c r="AG890" s="245"/>
      <c r="AH890" s="245"/>
      <c r="AI890" s="245"/>
      <c r="AJ890" s="245"/>
      <c r="AK890" s="245"/>
      <c r="AL890" s="245"/>
      <c r="AM890" s="248"/>
    </row>
    <row r="891" spans="1:39" ht="39.75" customHeight="1">
      <c r="A891" s="116">
        <f t="shared" si="4"/>
        <v>879</v>
      </c>
      <c r="B891" s="358" t="s">
        <v>223</v>
      </c>
      <c r="C891" s="248"/>
      <c r="D891" s="352"/>
      <c r="E891" s="245"/>
      <c r="F891" s="245"/>
      <c r="G891" s="245"/>
      <c r="H891" s="245"/>
      <c r="I891" s="245"/>
      <c r="J891" s="248"/>
      <c r="K891" s="353"/>
      <c r="L891" s="245"/>
      <c r="M891" s="245"/>
      <c r="N891" s="245"/>
      <c r="O891" s="248"/>
      <c r="P891" s="354"/>
      <c r="Q891" s="245"/>
      <c r="R891" s="245"/>
      <c r="S891" s="245"/>
      <c r="T891" s="245"/>
      <c r="U891" s="245"/>
      <c r="V891" s="245"/>
      <c r="W891" s="245"/>
      <c r="X891" s="248"/>
      <c r="Y891" s="355"/>
      <c r="Z891" s="245"/>
      <c r="AA891" s="246"/>
      <c r="AB891" s="356"/>
      <c r="AC891" s="245"/>
      <c r="AD891" s="248"/>
      <c r="AE891" s="357"/>
      <c r="AF891" s="245"/>
      <c r="AG891" s="245"/>
      <c r="AH891" s="245"/>
      <c r="AI891" s="245"/>
      <c r="AJ891" s="245"/>
      <c r="AK891" s="245"/>
      <c r="AL891" s="245"/>
      <c r="AM891" s="248"/>
    </row>
    <row r="892" spans="1:39" ht="39.75" customHeight="1">
      <c r="A892" s="116">
        <f t="shared" si="4"/>
        <v>880</v>
      </c>
      <c r="B892" s="358" t="s">
        <v>223</v>
      </c>
      <c r="C892" s="248"/>
      <c r="D892" s="352"/>
      <c r="E892" s="245"/>
      <c r="F892" s="245"/>
      <c r="G892" s="245"/>
      <c r="H892" s="245"/>
      <c r="I892" s="245"/>
      <c r="J892" s="248"/>
      <c r="K892" s="353"/>
      <c r="L892" s="245"/>
      <c r="M892" s="245"/>
      <c r="N892" s="245"/>
      <c r="O892" s="248"/>
      <c r="P892" s="354"/>
      <c r="Q892" s="245"/>
      <c r="R892" s="245"/>
      <c r="S892" s="245"/>
      <c r="T892" s="245"/>
      <c r="U892" s="245"/>
      <c r="V892" s="245"/>
      <c r="W892" s="245"/>
      <c r="X892" s="248"/>
      <c r="Y892" s="355"/>
      <c r="Z892" s="245"/>
      <c r="AA892" s="246"/>
      <c r="AB892" s="356"/>
      <c r="AC892" s="245"/>
      <c r="AD892" s="248"/>
      <c r="AE892" s="357"/>
      <c r="AF892" s="245"/>
      <c r="AG892" s="245"/>
      <c r="AH892" s="245"/>
      <c r="AI892" s="245"/>
      <c r="AJ892" s="245"/>
      <c r="AK892" s="245"/>
      <c r="AL892" s="245"/>
      <c r="AM892" s="248"/>
    </row>
    <row r="893" spans="1:39" ht="39.75" customHeight="1">
      <c r="A893" s="116">
        <f t="shared" si="4"/>
        <v>881</v>
      </c>
      <c r="B893" s="358" t="s">
        <v>223</v>
      </c>
      <c r="C893" s="248"/>
      <c r="D893" s="352"/>
      <c r="E893" s="245"/>
      <c r="F893" s="245"/>
      <c r="G893" s="245"/>
      <c r="H893" s="245"/>
      <c r="I893" s="245"/>
      <c r="J893" s="248"/>
      <c r="K893" s="353"/>
      <c r="L893" s="245"/>
      <c r="M893" s="245"/>
      <c r="N893" s="245"/>
      <c r="O893" s="248"/>
      <c r="P893" s="354"/>
      <c r="Q893" s="245"/>
      <c r="R893" s="245"/>
      <c r="S893" s="245"/>
      <c r="T893" s="245"/>
      <c r="U893" s="245"/>
      <c r="V893" s="245"/>
      <c r="W893" s="245"/>
      <c r="X893" s="248"/>
      <c r="Y893" s="355"/>
      <c r="Z893" s="245"/>
      <c r="AA893" s="246"/>
      <c r="AB893" s="356"/>
      <c r="AC893" s="245"/>
      <c r="AD893" s="248"/>
      <c r="AE893" s="357"/>
      <c r="AF893" s="245"/>
      <c r="AG893" s="245"/>
      <c r="AH893" s="245"/>
      <c r="AI893" s="245"/>
      <c r="AJ893" s="245"/>
      <c r="AK893" s="245"/>
      <c r="AL893" s="245"/>
      <c r="AM893" s="248"/>
    </row>
    <row r="894" spans="1:39" ht="39.75" customHeight="1">
      <c r="A894" s="116">
        <f t="shared" si="4"/>
        <v>882</v>
      </c>
      <c r="B894" s="358" t="s">
        <v>223</v>
      </c>
      <c r="C894" s="248"/>
      <c r="D894" s="352"/>
      <c r="E894" s="245"/>
      <c r="F894" s="245"/>
      <c r="G894" s="245"/>
      <c r="H894" s="245"/>
      <c r="I894" s="245"/>
      <c r="J894" s="248"/>
      <c r="K894" s="353"/>
      <c r="L894" s="245"/>
      <c r="M894" s="245"/>
      <c r="N894" s="245"/>
      <c r="O894" s="248"/>
      <c r="P894" s="354"/>
      <c r="Q894" s="245"/>
      <c r="R894" s="245"/>
      <c r="S894" s="245"/>
      <c r="T894" s="245"/>
      <c r="U894" s="245"/>
      <c r="V894" s="245"/>
      <c r="W894" s="245"/>
      <c r="X894" s="248"/>
      <c r="Y894" s="355"/>
      <c r="Z894" s="245"/>
      <c r="AA894" s="246"/>
      <c r="AB894" s="356"/>
      <c r="AC894" s="245"/>
      <c r="AD894" s="248"/>
      <c r="AE894" s="357"/>
      <c r="AF894" s="245"/>
      <c r="AG894" s="245"/>
      <c r="AH894" s="245"/>
      <c r="AI894" s="245"/>
      <c r="AJ894" s="245"/>
      <c r="AK894" s="245"/>
      <c r="AL894" s="245"/>
      <c r="AM894" s="248"/>
    </row>
    <row r="895" spans="1:39" ht="39.75" customHeight="1">
      <c r="A895" s="116">
        <f t="shared" si="4"/>
        <v>883</v>
      </c>
      <c r="B895" s="358" t="s">
        <v>223</v>
      </c>
      <c r="C895" s="248"/>
      <c r="D895" s="352"/>
      <c r="E895" s="245"/>
      <c r="F895" s="245"/>
      <c r="G895" s="245"/>
      <c r="H895" s="245"/>
      <c r="I895" s="245"/>
      <c r="J895" s="248"/>
      <c r="K895" s="353"/>
      <c r="L895" s="245"/>
      <c r="M895" s="245"/>
      <c r="N895" s="245"/>
      <c r="O895" s="248"/>
      <c r="P895" s="354"/>
      <c r="Q895" s="245"/>
      <c r="R895" s="245"/>
      <c r="S895" s="245"/>
      <c r="T895" s="245"/>
      <c r="U895" s="245"/>
      <c r="V895" s="245"/>
      <c r="W895" s="245"/>
      <c r="X895" s="248"/>
      <c r="Y895" s="355"/>
      <c r="Z895" s="245"/>
      <c r="AA895" s="246"/>
      <c r="AB895" s="356"/>
      <c r="AC895" s="245"/>
      <c r="AD895" s="248"/>
      <c r="AE895" s="357"/>
      <c r="AF895" s="245"/>
      <c r="AG895" s="245"/>
      <c r="AH895" s="245"/>
      <c r="AI895" s="245"/>
      <c r="AJ895" s="245"/>
      <c r="AK895" s="245"/>
      <c r="AL895" s="245"/>
      <c r="AM895" s="248"/>
    </row>
    <row r="896" spans="1:39" ht="39.75" customHeight="1">
      <c r="A896" s="116">
        <f t="shared" si="4"/>
        <v>884</v>
      </c>
      <c r="B896" s="358" t="s">
        <v>223</v>
      </c>
      <c r="C896" s="248"/>
      <c r="D896" s="352"/>
      <c r="E896" s="245"/>
      <c r="F896" s="245"/>
      <c r="G896" s="245"/>
      <c r="H896" s="245"/>
      <c r="I896" s="245"/>
      <c r="J896" s="248"/>
      <c r="K896" s="353"/>
      <c r="L896" s="245"/>
      <c r="M896" s="245"/>
      <c r="N896" s="245"/>
      <c r="O896" s="248"/>
      <c r="P896" s="354"/>
      <c r="Q896" s="245"/>
      <c r="R896" s="245"/>
      <c r="S896" s="245"/>
      <c r="T896" s="245"/>
      <c r="U896" s="245"/>
      <c r="V896" s="245"/>
      <c r="W896" s="245"/>
      <c r="X896" s="248"/>
      <c r="Y896" s="355"/>
      <c r="Z896" s="245"/>
      <c r="AA896" s="246"/>
      <c r="AB896" s="356"/>
      <c r="AC896" s="245"/>
      <c r="AD896" s="248"/>
      <c r="AE896" s="357"/>
      <c r="AF896" s="245"/>
      <c r="AG896" s="245"/>
      <c r="AH896" s="245"/>
      <c r="AI896" s="245"/>
      <c r="AJ896" s="245"/>
      <c r="AK896" s="245"/>
      <c r="AL896" s="245"/>
      <c r="AM896" s="248"/>
    </row>
    <row r="897" spans="1:39" ht="39.75" customHeight="1">
      <c r="A897" s="116">
        <f t="shared" si="4"/>
        <v>885</v>
      </c>
      <c r="B897" s="358" t="s">
        <v>223</v>
      </c>
      <c r="C897" s="248"/>
      <c r="D897" s="352"/>
      <c r="E897" s="245"/>
      <c r="F897" s="245"/>
      <c r="G897" s="245"/>
      <c r="H897" s="245"/>
      <c r="I897" s="245"/>
      <c r="J897" s="248"/>
      <c r="K897" s="353"/>
      <c r="L897" s="245"/>
      <c r="M897" s="245"/>
      <c r="N897" s="245"/>
      <c r="O897" s="248"/>
      <c r="P897" s="354"/>
      <c r="Q897" s="245"/>
      <c r="R897" s="245"/>
      <c r="S897" s="245"/>
      <c r="T897" s="245"/>
      <c r="U897" s="245"/>
      <c r="V897" s="245"/>
      <c r="W897" s="245"/>
      <c r="X897" s="248"/>
      <c r="Y897" s="355"/>
      <c r="Z897" s="245"/>
      <c r="AA897" s="246"/>
      <c r="AB897" s="356"/>
      <c r="AC897" s="245"/>
      <c r="AD897" s="248"/>
      <c r="AE897" s="357"/>
      <c r="AF897" s="245"/>
      <c r="AG897" s="245"/>
      <c r="AH897" s="245"/>
      <c r="AI897" s="245"/>
      <c r="AJ897" s="245"/>
      <c r="AK897" s="245"/>
      <c r="AL897" s="245"/>
      <c r="AM897" s="248"/>
    </row>
    <row r="898" spans="1:39" ht="39.75" customHeight="1">
      <c r="A898" s="116">
        <f t="shared" si="4"/>
        <v>886</v>
      </c>
      <c r="B898" s="358" t="s">
        <v>223</v>
      </c>
      <c r="C898" s="248"/>
      <c r="D898" s="352"/>
      <c r="E898" s="245"/>
      <c r="F898" s="245"/>
      <c r="G898" s="245"/>
      <c r="H898" s="245"/>
      <c r="I898" s="245"/>
      <c r="J898" s="248"/>
      <c r="K898" s="353"/>
      <c r="L898" s="245"/>
      <c r="M898" s="245"/>
      <c r="N898" s="245"/>
      <c r="O898" s="248"/>
      <c r="P898" s="354"/>
      <c r="Q898" s="245"/>
      <c r="R898" s="245"/>
      <c r="S898" s="245"/>
      <c r="T898" s="245"/>
      <c r="U898" s="245"/>
      <c r="V898" s="245"/>
      <c r="W898" s="245"/>
      <c r="X898" s="248"/>
      <c r="Y898" s="355"/>
      <c r="Z898" s="245"/>
      <c r="AA898" s="246"/>
      <c r="AB898" s="356"/>
      <c r="AC898" s="245"/>
      <c r="AD898" s="248"/>
      <c r="AE898" s="357"/>
      <c r="AF898" s="245"/>
      <c r="AG898" s="245"/>
      <c r="AH898" s="245"/>
      <c r="AI898" s="245"/>
      <c r="AJ898" s="245"/>
      <c r="AK898" s="245"/>
      <c r="AL898" s="245"/>
      <c r="AM898" s="248"/>
    </row>
    <row r="899" spans="1:39" ht="39.75" customHeight="1">
      <c r="A899" s="116">
        <f t="shared" si="4"/>
        <v>887</v>
      </c>
      <c r="B899" s="358" t="s">
        <v>223</v>
      </c>
      <c r="C899" s="248"/>
      <c r="D899" s="352"/>
      <c r="E899" s="245"/>
      <c r="F899" s="245"/>
      <c r="G899" s="245"/>
      <c r="H899" s="245"/>
      <c r="I899" s="245"/>
      <c r="J899" s="248"/>
      <c r="K899" s="353"/>
      <c r="L899" s="245"/>
      <c r="M899" s="245"/>
      <c r="N899" s="245"/>
      <c r="O899" s="248"/>
      <c r="P899" s="354"/>
      <c r="Q899" s="245"/>
      <c r="R899" s="245"/>
      <c r="S899" s="245"/>
      <c r="T899" s="245"/>
      <c r="U899" s="245"/>
      <c r="V899" s="245"/>
      <c r="W899" s="245"/>
      <c r="X899" s="248"/>
      <c r="Y899" s="355"/>
      <c r="Z899" s="245"/>
      <c r="AA899" s="246"/>
      <c r="AB899" s="356"/>
      <c r="AC899" s="245"/>
      <c r="AD899" s="248"/>
      <c r="AE899" s="357"/>
      <c r="AF899" s="245"/>
      <c r="AG899" s="245"/>
      <c r="AH899" s="245"/>
      <c r="AI899" s="245"/>
      <c r="AJ899" s="245"/>
      <c r="AK899" s="245"/>
      <c r="AL899" s="245"/>
      <c r="AM899" s="248"/>
    </row>
    <row r="900" spans="1:39" ht="39.75" customHeight="1">
      <c r="A900" s="116">
        <f t="shared" si="4"/>
        <v>888</v>
      </c>
      <c r="B900" s="358" t="s">
        <v>223</v>
      </c>
      <c r="C900" s="248"/>
      <c r="D900" s="352"/>
      <c r="E900" s="245"/>
      <c r="F900" s="245"/>
      <c r="G900" s="245"/>
      <c r="H900" s="245"/>
      <c r="I900" s="245"/>
      <c r="J900" s="248"/>
      <c r="K900" s="353"/>
      <c r="L900" s="245"/>
      <c r="M900" s="245"/>
      <c r="N900" s="245"/>
      <c r="O900" s="248"/>
      <c r="P900" s="354"/>
      <c r="Q900" s="245"/>
      <c r="R900" s="245"/>
      <c r="S900" s="245"/>
      <c r="T900" s="245"/>
      <c r="U900" s="245"/>
      <c r="V900" s="245"/>
      <c r="W900" s="245"/>
      <c r="X900" s="248"/>
      <c r="Y900" s="355"/>
      <c r="Z900" s="245"/>
      <c r="AA900" s="246"/>
      <c r="AB900" s="356"/>
      <c r="AC900" s="245"/>
      <c r="AD900" s="248"/>
      <c r="AE900" s="357"/>
      <c r="AF900" s="245"/>
      <c r="AG900" s="245"/>
      <c r="AH900" s="245"/>
      <c r="AI900" s="245"/>
      <c r="AJ900" s="245"/>
      <c r="AK900" s="245"/>
      <c r="AL900" s="245"/>
      <c r="AM900" s="248"/>
    </row>
    <row r="901" spans="1:39" ht="39.75" customHeight="1">
      <c r="A901" s="116">
        <f t="shared" si="4"/>
        <v>889</v>
      </c>
      <c r="B901" s="358" t="s">
        <v>223</v>
      </c>
      <c r="C901" s="248"/>
      <c r="D901" s="352"/>
      <c r="E901" s="245"/>
      <c r="F901" s="245"/>
      <c r="G901" s="245"/>
      <c r="H901" s="245"/>
      <c r="I901" s="245"/>
      <c r="J901" s="248"/>
      <c r="K901" s="353"/>
      <c r="L901" s="245"/>
      <c r="M901" s="245"/>
      <c r="N901" s="245"/>
      <c r="O901" s="248"/>
      <c r="P901" s="354"/>
      <c r="Q901" s="245"/>
      <c r="R901" s="245"/>
      <c r="S901" s="245"/>
      <c r="T901" s="245"/>
      <c r="U901" s="245"/>
      <c r="V901" s="245"/>
      <c r="W901" s="245"/>
      <c r="X901" s="248"/>
      <c r="Y901" s="355"/>
      <c r="Z901" s="245"/>
      <c r="AA901" s="246"/>
      <c r="AB901" s="356"/>
      <c r="AC901" s="245"/>
      <c r="AD901" s="248"/>
      <c r="AE901" s="357"/>
      <c r="AF901" s="245"/>
      <c r="AG901" s="245"/>
      <c r="AH901" s="245"/>
      <c r="AI901" s="245"/>
      <c r="AJ901" s="245"/>
      <c r="AK901" s="245"/>
      <c r="AL901" s="245"/>
      <c r="AM901" s="248"/>
    </row>
    <row r="902" spans="1:39" ht="39.75" customHeight="1">
      <c r="A902" s="116">
        <f t="shared" si="4"/>
        <v>890</v>
      </c>
      <c r="B902" s="358" t="s">
        <v>223</v>
      </c>
      <c r="C902" s="248"/>
      <c r="D902" s="352"/>
      <c r="E902" s="245"/>
      <c r="F902" s="245"/>
      <c r="G902" s="245"/>
      <c r="H902" s="245"/>
      <c r="I902" s="245"/>
      <c r="J902" s="248"/>
      <c r="K902" s="353"/>
      <c r="L902" s="245"/>
      <c r="M902" s="245"/>
      <c r="N902" s="245"/>
      <c r="O902" s="248"/>
      <c r="P902" s="354"/>
      <c r="Q902" s="245"/>
      <c r="R902" s="245"/>
      <c r="S902" s="245"/>
      <c r="T902" s="245"/>
      <c r="U902" s="245"/>
      <c r="V902" s="245"/>
      <c r="W902" s="245"/>
      <c r="X902" s="248"/>
      <c r="Y902" s="355"/>
      <c r="Z902" s="245"/>
      <c r="AA902" s="246"/>
      <c r="AB902" s="356"/>
      <c r="AC902" s="245"/>
      <c r="AD902" s="248"/>
      <c r="AE902" s="357"/>
      <c r="AF902" s="245"/>
      <c r="AG902" s="245"/>
      <c r="AH902" s="245"/>
      <c r="AI902" s="245"/>
      <c r="AJ902" s="245"/>
      <c r="AK902" s="245"/>
      <c r="AL902" s="245"/>
      <c r="AM902" s="248"/>
    </row>
    <row r="903" spans="1:39" ht="39.75" customHeight="1">
      <c r="A903" s="116">
        <f t="shared" si="4"/>
        <v>891</v>
      </c>
      <c r="B903" s="358" t="s">
        <v>223</v>
      </c>
      <c r="C903" s="248"/>
      <c r="D903" s="352"/>
      <c r="E903" s="245"/>
      <c r="F903" s="245"/>
      <c r="G903" s="245"/>
      <c r="H903" s="245"/>
      <c r="I903" s="245"/>
      <c r="J903" s="248"/>
      <c r="K903" s="353"/>
      <c r="L903" s="245"/>
      <c r="M903" s="245"/>
      <c r="N903" s="245"/>
      <c r="O903" s="248"/>
      <c r="P903" s="354"/>
      <c r="Q903" s="245"/>
      <c r="R903" s="245"/>
      <c r="S903" s="245"/>
      <c r="T903" s="245"/>
      <c r="U903" s="245"/>
      <c r="V903" s="245"/>
      <c r="W903" s="245"/>
      <c r="X903" s="248"/>
      <c r="Y903" s="355"/>
      <c r="Z903" s="245"/>
      <c r="AA903" s="246"/>
      <c r="AB903" s="356"/>
      <c r="AC903" s="245"/>
      <c r="AD903" s="248"/>
      <c r="AE903" s="357"/>
      <c r="AF903" s="245"/>
      <c r="AG903" s="245"/>
      <c r="AH903" s="245"/>
      <c r="AI903" s="245"/>
      <c r="AJ903" s="245"/>
      <c r="AK903" s="245"/>
      <c r="AL903" s="245"/>
      <c r="AM903" s="248"/>
    </row>
    <row r="904" spans="1:39" ht="39.75" customHeight="1">
      <c r="A904" s="116">
        <f t="shared" si="4"/>
        <v>892</v>
      </c>
      <c r="B904" s="358" t="s">
        <v>223</v>
      </c>
      <c r="C904" s="248"/>
      <c r="D904" s="352"/>
      <c r="E904" s="245"/>
      <c r="F904" s="245"/>
      <c r="G904" s="245"/>
      <c r="H904" s="245"/>
      <c r="I904" s="245"/>
      <c r="J904" s="248"/>
      <c r="K904" s="353"/>
      <c r="L904" s="245"/>
      <c r="M904" s="245"/>
      <c r="N904" s="245"/>
      <c r="O904" s="248"/>
      <c r="P904" s="354"/>
      <c r="Q904" s="245"/>
      <c r="R904" s="245"/>
      <c r="S904" s="245"/>
      <c r="T904" s="245"/>
      <c r="U904" s="245"/>
      <c r="V904" s="245"/>
      <c r="W904" s="245"/>
      <c r="X904" s="248"/>
      <c r="Y904" s="355"/>
      <c r="Z904" s="245"/>
      <c r="AA904" s="246"/>
      <c r="AB904" s="356"/>
      <c r="AC904" s="245"/>
      <c r="AD904" s="248"/>
      <c r="AE904" s="357"/>
      <c r="AF904" s="245"/>
      <c r="AG904" s="245"/>
      <c r="AH904" s="245"/>
      <c r="AI904" s="245"/>
      <c r="AJ904" s="245"/>
      <c r="AK904" s="245"/>
      <c r="AL904" s="245"/>
      <c r="AM904" s="248"/>
    </row>
    <row r="905" spans="1:39" ht="39.75" customHeight="1">
      <c r="A905" s="116">
        <f t="shared" si="4"/>
        <v>893</v>
      </c>
      <c r="B905" s="358" t="s">
        <v>223</v>
      </c>
      <c r="C905" s="248"/>
      <c r="D905" s="352"/>
      <c r="E905" s="245"/>
      <c r="F905" s="245"/>
      <c r="G905" s="245"/>
      <c r="H905" s="245"/>
      <c r="I905" s="245"/>
      <c r="J905" s="248"/>
      <c r="K905" s="353"/>
      <c r="L905" s="245"/>
      <c r="M905" s="245"/>
      <c r="N905" s="245"/>
      <c r="O905" s="248"/>
      <c r="P905" s="354"/>
      <c r="Q905" s="245"/>
      <c r="R905" s="245"/>
      <c r="S905" s="245"/>
      <c r="T905" s="245"/>
      <c r="U905" s="245"/>
      <c r="V905" s="245"/>
      <c r="W905" s="245"/>
      <c r="X905" s="248"/>
      <c r="Y905" s="355"/>
      <c r="Z905" s="245"/>
      <c r="AA905" s="246"/>
      <c r="AB905" s="356"/>
      <c r="AC905" s="245"/>
      <c r="AD905" s="248"/>
      <c r="AE905" s="357"/>
      <c r="AF905" s="245"/>
      <c r="AG905" s="245"/>
      <c r="AH905" s="245"/>
      <c r="AI905" s="245"/>
      <c r="AJ905" s="245"/>
      <c r="AK905" s="245"/>
      <c r="AL905" s="245"/>
      <c r="AM905" s="248"/>
    </row>
    <row r="906" spans="1:39" ht="39.75" customHeight="1">
      <c r="A906" s="116">
        <f t="shared" si="4"/>
        <v>894</v>
      </c>
      <c r="B906" s="358" t="s">
        <v>223</v>
      </c>
      <c r="C906" s="248"/>
      <c r="D906" s="352"/>
      <c r="E906" s="245"/>
      <c r="F906" s="245"/>
      <c r="G906" s="245"/>
      <c r="H906" s="245"/>
      <c r="I906" s="245"/>
      <c r="J906" s="248"/>
      <c r="K906" s="353"/>
      <c r="L906" s="245"/>
      <c r="M906" s="245"/>
      <c r="N906" s="245"/>
      <c r="O906" s="248"/>
      <c r="P906" s="354"/>
      <c r="Q906" s="245"/>
      <c r="R906" s="245"/>
      <c r="S906" s="245"/>
      <c r="T906" s="245"/>
      <c r="U906" s="245"/>
      <c r="V906" s="245"/>
      <c r="W906" s="245"/>
      <c r="X906" s="248"/>
      <c r="Y906" s="355"/>
      <c r="Z906" s="245"/>
      <c r="AA906" s="246"/>
      <c r="AB906" s="356"/>
      <c r="AC906" s="245"/>
      <c r="AD906" s="248"/>
      <c r="AE906" s="357"/>
      <c r="AF906" s="245"/>
      <c r="AG906" s="245"/>
      <c r="AH906" s="245"/>
      <c r="AI906" s="245"/>
      <c r="AJ906" s="245"/>
      <c r="AK906" s="245"/>
      <c r="AL906" s="245"/>
      <c r="AM906" s="248"/>
    </row>
    <row r="907" spans="1:39" ht="39.75" customHeight="1">
      <c r="A907" s="116">
        <f t="shared" si="4"/>
        <v>895</v>
      </c>
      <c r="B907" s="358" t="s">
        <v>223</v>
      </c>
      <c r="C907" s="248"/>
      <c r="D907" s="352"/>
      <c r="E907" s="245"/>
      <c r="F907" s="245"/>
      <c r="G907" s="245"/>
      <c r="H907" s="245"/>
      <c r="I907" s="245"/>
      <c r="J907" s="248"/>
      <c r="K907" s="353"/>
      <c r="L907" s="245"/>
      <c r="M907" s="245"/>
      <c r="N907" s="245"/>
      <c r="O907" s="248"/>
      <c r="P907" s="354"/>
      <c r="Q907" s="245"/>
      <c r="R907" s="245"/>
      <c r="S907" s="245"/>
      <c r="T907" s="245"/>
      <c r="U907" s="245"/>
      <c r="V907" s="245"/>
      <c r="W907" s="245"/>
      <c r="X907" s="248"/>
      <c r="Y907" s="355"/>
      <c r="Z907" s="245"/>
      <c r="AA907" s="246"/>
      <c r="AB907" s="356"/>
      <c r="AC907" s="245"/>
      <c r="AD907" s="248"/>
      <c r="AE907" s="357"/>
      <c r="AF907" s="245"/>
      <c r="AG907" s="245"/>
      <c r="AH907" s="245"/>
      <c r="AI907" s="245"/>
      <c r="AJ907" s="245"/>
      <c r="AK907" s="245"/>
      <c r="AL907" s="245"/>
      <c r="AM907" s="248"/>
    </row>
    <row r="908" spans="1:39" ht="39.75" customHeight="1">
      <c r="A908" s="116">
        <f t="shared" si="4"/>
        <v>896</v>
      </c>
      <c r="B908" s="358" t="s">
        <v>223</v>
      </c>
      <c r="C908" s="248"/>
      <c r="D908" s="352"/>
      <c r="E908" s="245"/>
      <c r="F908" s="245"/>
      <c r="G908" s="245"/>
      <c r="H908" s="245"/>
      <c r="I908" s="245"/>
      <c r="J908" s="248"/>
      <c r="K908" s="353"/>
      <c r="L908" s="245"/>
      <c r="M908" s="245"/>
      <c r="N908" s="245"/>
      <c r="O908" s="248"/>
      <c r="P908" s="354"/>
      <c r="Q908" s="245"/>
      <c r="R908" s="245"/>
      <c r="S908" s="245"/>
      <c r="T908" s="245"/>
      <c r="U908" s="245"/>
      <c r="V908" s="245"/>
      <c r="W908" s="245"/>
      <c r="X908" s="248"/>
      <c r="Y908" s="355"/>
      <c r="Z908" s="245"/>
      <c r="AA908" s="246"/>
      <c r="AB908" s="356"/>
      <c r="AC908" s="245"/>
      <c r="AD908" s="248"/>
      <c r="AE908" s="357"/>
      <c r="AF908" s="245"/>
      <c r="AG908" s="245"/>
      <c r="AH908" s="245"/>
      <c r="AI908" s="245"/>
      <c r="AJ908" s="245"/>
      <c r="AK908" s="245"/>
      <c r="AL908" s="245"/>
      <c r="AM908" s="248"/>
    </row>
    <row r="909" spans="1:39" ht="39.75" customHeight="1">
      <c r="A909" s="116">
        <f t="shared" si="4"/>
        <v>897</v>
      </c>
      <c r="B909" s="358" t="s">
        <v>223</v>
      </c>
      <c r="C909" s="248"/>
      <c r="D909" s="352"/>
      <c r="E909" s="245"/>
      <c r="F909" s="245"/>
      <c r="G909" s="245"/>
      <c r="H909" s="245"/>
      <c r="I909" s="245"/>
      <c r="J909" s="248"/>
      <c r="K909" s="353"/>
      <c r="L909" s="245"/>
      <c r="M909" s="245"/>
      <c r="N909" s="245"/>
      <c r="O909" s="248"/>
      <c r="P909" s="354"/>
      <c r="Q909" s="245"/>
      <c r="R909" s="245"/>
      <c r="S909" s="245"/>
      <c r="T909" s="245"/>
      <c r="U909" s="245"/>
      <c r="V909" s="245"/>
      <c r="W909" s="245"/>
      <c r="X909" s="248"/>
      <c r="Y909" s="355"/>
      <c r="Z909" s="245"/>
      <c r="AA909" s="246"/>
      <c r="AB909" s="356"/>
      <c r="AC909" s="245"/>
      <c r="AD909" s="248"/>
      <c r="AE909" s="357"/>
      <c r="AF909" s="245"/>
      <c r="AG909" s="245"/>
      <c r="AH909" s="245"/>
      <c r="AI909" s="245"/>
      <c r="AJ909" s="245"/>
      <c r="AK909" s="245"/>
      <c r="AL909" s="245"/>
      <c r="AM909" s="248"/>
    </row>
    <row r="910" spans="1:39" ht="39.75" customHeight="1">
      <c r="A910" s="116">
        <f t="shared" si="4"/>
        <v>898</v>
      </c>
      <c r="B910" s="358" t="s">
        <v>223</v>
      </c>
      <c r="C910" s="248"/>
      <c r="D910" s="352"/>
      <c r="E910" s="245"/>
      <c r="F910" s="245"/>
      <c r="G910" s="245"/>
      <c r="H910" s="245"/>
      <c r="I910" s="245"/>
      <c r="J910" s="248"/>
      <c r="K910" s="353"/>
      <c r="L910" s="245"/>
      <c r="M910" s="245"/>
      <c r="N910" s="245"/>
      <c r="O910" s="248"/>
      <c r="P910" s="354"/>
      <c r="Q910" s="245"/>
      <c r="R910" s="245"/>
      <c r="S910" s="245"/>
      <c r="T910" s="245"/>
      <c r="U910" s="245"/>
      <c r="V910" s="245"/>
      <c r="W910" s="245"/>
      <c r="X910" s="248"/>
      <c r="Y910" s="355"/>
      <c r="Z910" s="245"/>
      <c r="AA910" s="246"/>
      <c r="AB910" s="356"/>
      <c r="AC910" s="245"/>
      <c r="AD910" s="248"/>
      <c r="AE910" s="357"/>
      <c r="AF910" s="245"/>
      <c r="AG910" s="245"/>
      <c r="AH910" s="245"/>
      <c r="AI910" s="245"/>
      <c r="AJ910" s="245"/>
      <c r="AK910" s="245"/>
      <c r="AL910" s="245"/>
      <c r="AM910" s="248"/>
    </row>
    <row r="911" spans="1:39" ht="39.75" customHeight="1">
      <c r="A911" s="116">
        <f t="shared" si="4"/>
        <v>899</v>
      </c>
      <c r="B911" s="358" t="s">
        <v>223</v>
      </c>
      <c r="C911" s="248"/>
      <c r="D911" s="352"/>
      <c r="E911" s="245"/>
      <c r="F911" s="245"/>
      <c r="G911" s="245"/>
      <c r="H911" s="245"/>
      <c r="I911" s="245"/>
      <c r="J911" s="248"/>
      <c r="K911" s="353"/>
      <c r="L911" s="245"/>
      <c r="M911" s="245"/>
      <c r="N911" s="245"/>
      <c r="O911" s="248"/>
      <c r="P911" s="354"/>
      <c r="Q911" s="245"/>
      <c r="R911" s="245"/>
      <c r="S911" s="245"/>
      <c r="T911" s="245"/>
      <c r="U911" s="245"/>
      <c r="V911" s="245"/>
      <c r="W911" s="245"/>
      <c r="X911" s="248"/>
      <c r="Y911" s="355"/>
      <c r="Z911" s="245"/>
      <c r="AA911" s="246"/>
      <c r="AB911" s="356"/>
      <c r="AC911" s="245"/>
      <c r="AD911" s="248"/>
      <c r="AE911" s="357"/>
      <c r="AF911" s="245"/>
      <c r="AG911" s="245"/>
      <c r="AH911" s="245"/>
      <c r="AI911" s="245"/>
      <c r="AJ911" s="245"/>
      <c r="AK911" s="245"/>
      <c r="AL911" s="245"/>
      <c r="AM911" s="248"/>
    </row>
    <row r="912" spans="1:39" ht="39.75" customHeight="1">
      <c r="A912" s="116">
        <f t="shared" si="4"/>
        <v>900</v>
      </c>
      <c r="B912" s="358" t="s">
        <v>223</v>
      </c>
      <c r="C912" s="248"/>
      <c r="D912" s="352"/>
      <c r="E912" s="245"/>
      <c r="F912" s="245"/>
      <c r="G912" s="245"/>
      <c r="H912" s="245"/>
      <c r="I912" s="245"/>
      <c r="J912" s="248"/>
      <c r="K912" s="353"/>
      <c r="L912" s="245"/>
      <c r="M912" s="245"/>
      <c r="N912" s="245"/>
      <c r="O912" s="248"/>
      <c r="P912" s="354"/>
      <c r="Q912" s="245"/>
      <c r="R912" s="245"/>
      <c r="S912" s="245"/>
      <c r="T912" s="245"/>
      <c r="U912" s="245"/>
      <c r="V912" s="245"/>
      <c r="W912" s="245"/>
      <c r="X912" s="248"/>
      <c r="Y912" s="355"/>
      <c r="Z912" s="245"/>
      <c r="AA912" s="246"/>
      <c r="AB912" s="356"/>
      <c r="AC912" s="245"/>
      <c r="AD912" s="248"/>
      <c r="AE912" s="357"/>
      <c r="AF912" s="245"/>
      <c r="AG912" s="245"/>
      <c r="AH912" s="245"/>
      <c r="AI912" s="245"/>
      <c r="AJ912" s="245"/>
      <c r="AK912" s="245"/>
      <c r="AL912" s="245"/>
      <c r="AM912" s="248"/>
    </row>
    <row r="913" spans="1:39" ht="39.75" customHeight="1">
      <c r="A913" s="116">
        <f t="shared" si="4"/>
        <v>901</v>
      </c>
      <c r="B913" s="358" t="s">
        <v>223</v>
      </c>
      <c r="C913" s="248"/>
      <c r="D913" s="352"/>
      <c r="E913" s="245"/>
      <c r="F913" s="245"/>
      <c r="G913" s="245"/>
      <c r="H913" s="245"/>
      <c r="I913" s="245"/>
      <c r="J913" s="248"/>
      <c r="K913" s="353"/>
      <c r="L913" s="245"/>
      <c r="M913" s="245"/>
      <c r="N913" s="245"/>
      <c r="O913" s="248"/>
      <c r="P913" s="354"/>
      <c r="Q913" s="245"/>
      <c r="R913" s="245"/>
      <c r="S913" s="245"/>
      <c r="T913" s="245"/>
      <c r="U913" s="245"/>
      <c r="V913" s="245"/>
      <c r="W913" s="245"/>
      <c r="X913" s="248"/>
      <c r="Y913" s="355"/>
      <c r="Z913" s="245"/>
      <c r="AA913" s="246"/>
      <c r="AB913" s="356"/>
      <c r="AC913" s="245"/>
      <c r="AD913" s="248"/>
      <c r="AE913" s="357"/>
      <c r="AF913" s="245"/>
      <c r="AG913" s="245"/>
      <c r="AH913" s="245"/>
      <c r="AI913" s="245"/>
      <c r="AJ913" s="245"/>
      <c r="AK913" s="245"/>
      <c r="AL913" s="245"/>
      <c r="AM913" s="248"/>
    </row>
    <row r="914" spans="1:39" ht="39.75" customHeight="1">
      <c r="A914" s="116">
        <f t="shared" si="4"/>
        <v>902</v>
      </c>
      <c r="B914" s="358" t="s">
        <v>223</v>
      </c>
      <c r="C914" s="248"/>
      <c r="D914" s="352"/>
      <c r="E914" s="245"/>
      <c r="F914" s="245"/>
      <c r="G914" s="245"/>
      <c r="H914" s="245"/>
      <c r="I914" s="245"/>
      <c r="J914" s="248"/>
      <c r="K914" s="353"/>
      <c r="L914" s="245"/>
      <c r="M914" s="245"/>
      <c r="N914" s="245"/>
      <c r="O914" s="248"/>
      <c r="P914" s="354"/>
      <c r="Q914" s="245"/>
      <c r="R914" s="245"/>
      <c r="S914" s="245"/>
      <c r="T914" s="245"/>
      <c r="U914" s="245"/>
      <c r="V914" s="245"/>
      <c r="W914" s="245"/>
      <c r="X914" s="248"/>
      <c r="Y914" s="355"/>
      <c r="Z914" s="245"/>
      <c r="AA914" s="246"/>
      <c r="AB914" s="356"/>
      <c r="AC914" s="245"/>
      <c r="AD914" s="248"/>
      <c r="AE914" s="357"/>
      <c r="AF914" s="245"/>
      <c r="AG914" s="245"/>
      <c r="AH914" s="245"/>
      <c r="AI914" s="245"/>
      <c r="AJ914" s="245"/>
      <c r="AK914" s="245"/>
      <c r="AL914" s="245"/>
      <c r="AM914" s="248"/>
    </row>
    <row r="915" spans="1:39" ht="39.75" customHeight="1">
      <c r="A915" s="116">
        <f t="shared" si="4"/>
        <v>903</v>
      </c>
      <c r="B915" s="358" t="s">
        <v>223</v>
      </c>
      <c r="C915" s="248"/>
      <c r="D915" s="352"/>
      <c r="E915" s="245"/>
      <c r="F915" s="245"/>
      <c r="G915" s="245"/>
      <c r="H915" s="245"/>
      <c r="I915" s="245"/>
      <c r="J915" s="248"/>
      <c r="K915" s="353"/>
      <c r="L915" s="245"/>
      <c r="M915" s="245"/>
      <c r="N915" s="245"/>
      <c r="O915" s="248"/>
      <c r="P915" s="354"/>
      <c r="Q915" s="245"/>
      <c r="R915" s="245"/>
      <c r="S915" s="245"/>
      <c r="T915" s="245"/>
      <c r="U915" s="245"/>
      <c r="V915" s="245"/>
      <c r="W915" s="245"/>
      <c r="X915" s="248"/>
      <c r="Y915" s="355"/>
      <c r="Z915" s="245"/>
      <c r="AA915" s="246"/>
      <c r="AB915" s="356"/>
      <c r="AC915" s="245"/>
      <c r="AD915" s="248"/>
      <c r="AE915" s="357"/>
      <c r="AF915" s="245"/>
      <c r="AG915" s="245"/>
      <c r="AH915" s="245"/>
      <c r="AI915" s="245"/>
      <c r="AJ915" s="245"/>
      <c r="AK915" s="245"/>
      <c r="AL915" s="245"/>
      <c r="AM915" s="248"/>
    </row>
    <row r="916" spans="1:39" ht="39.75" customHeight="1">
      <c r="A916" s="116">
        <f t="shared" si="4"/>
        <v>904</v>
      </c>
      <c r="B916" s="358" t="s">
        <v>223</v>
      </c>
      <c r="C916" s="248"/>
      <c r="D916" s="352"/>
      <c r="E916" s="245"/>
      <c r="F916" s="245"/>
      <c r="G916" s="245"/>
      <c r="H916" s="245"/>
      <c r="I916" s="245"/>
      <c r="J916" s="248"/>
      <c r="K916" s="353"/>
      <c r="L916" s="245"/>
      <c r="M916" s="245"/>
      <c r="N916" s="245"/>
      <c r="O916" s="248"/>
      <c r="P916" s="354"/>
      <c r="Q916" s="245"/>
      <c r="R916" s="245"/>
      <c r="S916" s="245"/>
      <c r="T916" s="245"/>
      <c r="U916" s="245"/>
      <c r="V916" s="245"/>
      <c r="W916" s="245"/>
      <c r="X916" s="248"/>
      <c r="Y916" s="355"/>
      <c r="Z916" s="245"/>
      <c r="AA916" s="246"/>
      <c r="AB916" s="356"/>
      <c r="AC916" s="245"/>
      <c r="AD916" s="248"/>
      <c r="AE916" s="357"/>
      <c r="AF916" s="245"/>
      <c r="AG916" s="245"/>
      <c r="AH916" s="245"/>
      <c r="AI916" s="245"/>
      <c r="AJ916" s="245"/>
      <c r="AK916" s="245"/>
      <c r="AL916" s="245"/>
      <c r="AM916" s="248"/>
    </row>
    <row r="917" spans="1:39" ht="39.75" customHeight="1">
      <c r="A917" s="116">
        <f t="shared" si="4"/>
        <v>905</v>
      </c>
      <c r="B917" s="358" t="s">
        <v>223</v>
      </c>
      <c r="C917" s="248"/>
      <c r="D917" s="352"/>
      <c r="E917" s="245"/>
      <c r="F917" s="245"/>
      <c r="G917" s="245"/>
      <c r="H917" s="245"/>
      <c r="I917" s="245"/>
      <c r="J917" s="248"/>
      <c r="K917" s="353"/>
      <c r="L917" s="245"/>
      <c r="M917" s="245"/>
      <c r="N917" s="245"/>
      <c r="O917" s="248"/>
      <c r="P917" s="354"/>
      <c r="Q917" s="245"/>
      <c r="R917" s="245"/>
      <c r="S917" s="245"/>
      <c r="T917" s="245"/>
      <c r="U917" s="245"/>
      <c r="V917" s="245"/>
      <c r="W917" s="245"/>
      <c r="X917" s="248"/>
      <c r="Y917" s="355"/>
      <c r="Z917" s="245"/>
      <c r="AA917" s="246"/>
      <c r="AB917" s="356"/>
      <c r="AC917" s="245"/>
      <c r="AD917" s="248"/>
      <c r="AE917" s="357"/>
      <c r="AF917" s="245"/>
      <c r="AG917" s="245"/>
      <c r="AH917" s="245"/>
      <c r="AI917" s="245"/>
      <c r="AJ917" s="245"/>
      <c r="AK917" s="245"/>
      <c r="AL917" s="245"/>
      <c r="AM917" s="248"/>
    </row>
    <row r="918" spans="1:39" ht="39.75" customHeight="1">
      <c r="A918" s="116">
        <f t="shared" si="4"/>
        <v>906</v>
      </c>
      <c r="B918" s="358" t="s">
        <v>223</v>
      </c>
      <c r="C918" s="248"/>
      <c r="D918" s="352"/>
      <c r="E918" s="245"/>
      <c r="F918" s="245"/>
      <c r="G918" s="245"/>
      <c r="H918" s="245"/>
      <c r="I918" s="245"/>
      <c r="J918" s="248"/>
      <c r="K918" s="353"/>
      <c r="L918" s="245"/>
      <c r="M918" s="245"/>
      <c r="N918" s="245"/>
      <c r="O918" s="248"/>
      <c r="P918" s="354"/>
      <c r="Q918" s="245"/>
      <c r="R918" s="245"/>
      <c r="S918" s="245"/>
      <c r="T918" s="245"/>
      <c r="U918" s="245"/>
      <c r="V918" s="245"/>
      <c r="W918" s="245"/>
      <c r="X918" s="248"/>
      <c r="Y918" s="355"/>
      <c r="Z918" s="245"/>
      <c r="AA918" s="246"/>
      <c r="AB918" s="356"/>
      <c r="AC918" s="245"/>
      <c r="AD918" s="248"/>
      <c r="AE918" s="357"/>
      <c r="AF918" s="245"/>
      <c r="AG918" s="245"/>
      <c r="AH918" s="245"/>
      <c r="AI918" s="245"/>
      <c r="AJ918" s="245"/>
      <c r="AK918" s="245"/>
      <c r="AL918" s="245"/>
      <c r="AM918" s="248"/>
    </row>
    <row r="919" spans="1:39" ht="39.75" customHeight="1">
      <c r="A919" s="116">
        <f t="shared" si="4"/>
        <v>907</v>
      </c>
      <c r="B919" s="358" t="s">
        <v>223</v>
      </c>
      <c r="C919" s="248"/>
      <c r="D919" s="352"/>
      <c r="E919" s="245"/>
      <c r="F919" s="245"/>
      <c r="G919" s="245"/>
      <c r="H919" s="245"/>
      <c r="I919" s="245"/>
      <c r="J919" s="248"/>
      <c r="K919" s="353"/>
      <c r="L919" s="245"/>
      <c r="M919" s="245"/>
      <c r="N919" s="245"/>
      <c r="O919" s="248"/>
      <c r="P919" s="354"/>
      <c r="Q919" s="245"/>
      <c r="R919" s="245"/>
      <c r="S919" s="245"/>
      <c r="T919" s="245"/>
      <c r="U919" s="245"/>
      <c r="V919" s="245"/>
      <c r="W919" s="245"/>
      <c r="X919" s="248"/>
      <c r="Y919" s="355"/>
      <c r="Z919" s="245"/>
      <c r="AA919" s="246"/>
      <c r="AB919" s="356"/>
      <c r="AC919" s="245"/>
      <c r="AD919" s="248"/>
      <c r="AE919" s="357"/>
      <c r="AF919" s="245"/>
      <c r="AG919" s="245"/>
      <c r="AH919" s="245"/>
      <c r="AI919" s="245"/>
      <c r="AJ919" s="245"/>
      <c r="AK919" s="245"/>
      <c r="AL919" s="245"/>
      <c r="AM919" s="248"/>
    </row>
    <row r="920" spans="1:39" ht="39.75" customHeight="1">
      <c r="A920" s="116">
        <f t="shared" si="4"/>
        <v>908</v>
      </c>
      <c r="B920" s="358" t="s">
        <v>223</v>
      </c>
      <c r="C920" s="248"/>
      <c r="D920" s="352"/>
      <c r="E920" s="245"/>
      <c r="F920" s="245"/>
      <c r="G920" s="245"/>
      <c r="H920" s="245"/>
      <c r="I920" s="245"/>
      <c r="J920" s="248"/>
      <c r="K920" s="353"/>
      <c r="L920" s="245"/>
      <c r="M920" s="245"/>
      <c r="N920" s="245"/>
      <c r="O920" s="248"/>
      <c r="P920" s="354"/>
      <c r="Q920" s="245"/>
      <c r="R920" s="245"/>
      <c r="S920" s="245"/>
      <c r="T920" s="245"/>
      <c r="U920" s="245"/>
      <c r="V920" s="245"/>
      <c r="W920" s="245"/>
      <c r="X920" s="248"/>
      <c r="Y920" s="355"/>
      <c r="Z920" s="245"/>
      <c r="AA920" s="246"/>
      <c r="AB920" s="356"/>
      <c r="AC920" s="245"/>
      <c r="AD920" s="248"/>
      <c r="AE920" s="357"/>
      <c r="AF920" s="245"/>
      <c r="AG920" s="245"/>
      <c r="AH920" s="245"/>
      <c r="AI920" s="245"/>
      <c r="AJ920" s="245"/>
      <c r="AK920" s="245"/>
      <c r="AL920" s="245"/>
      <c r="AM920" s="248"/>
    </row>
    <row r="921" spans="1:39" ht="39.75" customHeight="1">
      <c r="A921" s="116">
        <f t="shared" si="4"/>
        <v>909</v>
      </c>
      <c r="B921" s="358" t="s">
        <v>223</v>
      </c>
      <c r="C921" s="248"/>
      <c r="D921" s="352"/>
      <c r="E921" s="245"/>
      <c r="F921" s="245"/>
      <c r="G921" s="245"/>
      <c r="H921" s="245"/>
      <c r="I921" s="245"/>
      <c r="J921" s="248"/>
      <c r="K921" s="353"/>
      <c r="L921" s="245"/>
      <c r="M921" s="245"/>
      <c r="N921" s="245"/>
      <c r="O921" s="248"/>
      <c r="P921" s="354"/>
      <c r="Q921" s="245"/>
      <c r="R921" s="245"/>
      <c r="S921" s="245"/>
      <c r="T921" s="245"/>
      <c r="U921" s="245"/>
      <c r="V921" s="245"/>
      <c r="W921" s="245"/>
      <c r="X921" s="248"/>
      <c r="Y921" s="355"/>
      <c r="Z921" s="245"/>
      <c r="AA921" s="246"/>
      <c r="AB921" s="356"/>
      <c r="AC921" s="245"/>
      <c r="AD921" s="248"/>
      <c r="AE921" s="357"/>
      <c r="AF921" s="245"/>
      <c r="AG921" s="245"/>
      <c r="AH921" s="245"/>
      <c r="AI921" s="245"/>
      <c r="AJ921" s="245"/>
      <c r="AK921" s="245"/>
      <c r="AL921" s="245"/>
      <c r="AM921" s="248"/>
    </row>
    <row r="922" spans="1:39" ht="39.75" customHeight="1">
      <c r="A922" s="116">
        <f t="shared" si="4"/>
        <v>910</v>
      </c>
      <c r="B922" s="358" t="s">
        <v>223</v>
      </c>
      <c r="C922" s="248"/>
      <c r="D922" s="352"/>
      <c r="E922" s="245"/>
      <c r="F922" s="245"/>
      <c r="G922" s="245"/>
      <c r="H922" s="245"/>
      <c r="I922" s="245"/>
      <c r="J922" s="248"/>
      <c r="K922" s="353"/>
      <c r="L922" s="245"/>
      <c r="M922" s="245"/>
      <c r="N922" s="245"/>
      <c r="O922" s="248"/>
      <c r="P922" s="354"/>
      <c r="Q922" s="245"/>
      <c r="R922" s="245"/>
      <c r="S922" s="245"/>
      <c r="T922" s="245"/>
      <c r="U922" s="245"/>
      <c r="V922" s="245"/>
      <c r="W922" s="245"/>
      <c r="X922" s="248"/>
      <c r="Y922" s="355"/>
      <c r="Z922" s="245"/>
      <c r="AA922" s="246"/>
      <c r="AB922" s="356"/>
      <c r="AC922" s="245"/>
      <c r="AD922" s="248"/>
      <c r="AE922" s="357"/>
      <c r="AF922" s="245"/>
      <c r="AG922" s="245"/>
      <c r="AH922" s="245"/>
      <c r="AI922" s="245"/>
      <c r="AJ922" s="245"/>
      <c r="AK922" s="245"/>
      <c r="AL922" s="245"/>
      <c r="AM922" s="248"/>
    </row>
    <row r="923" spans="1:39" ht="39.75" customHeight="1">
      <c r="A923" s="116">
        <f t="shared" si="4"/>
        <v>911</v>
      </c>
      <c r="B923" s="358" t="s">
        <v>223</v>
      </c>
      <c r="C923" s="248"/>
      <c r="D923" s="352"/>
      <c r="E923" s="245"/>
      <c r="F923" s="245"/>
      <c r="G923" s="245"/>
      <c r="H923" s="245"/>
      <c r="I923" s="245"/>
      <c r="J923" s="248"/>
      <c r="K923" s="353"/>
      <c r="L923" s="245"/>
      <c r="M923" s="245"/>
      <c r="N923" s="245"/>
      <c r="O923" s="248"/>
      <c r="P923" s="354"/>
      <c r="Q923" s="245"/>
      <c r="R923" s="245"/>
      <c r="S923" s="245"/>
      <c r="T923" s="245"/>
      <c r="U923" s="245"/>
      <c r="V923" s="245"/>
      <c r="W923" s="245"/>
      <c r="X923" s="248"/>
      <c r="Y923" s="355"/>
      <c r="Z923" s="245"/>
      <c r="AA923" s="246"/>
      <c r="AB923" s="356"/>
      <c r="AC923" s="245"/>
      <c r="AD923" s="248"/>
      <c r="AE923" s="357"/>
      <c r="AF923" s="245"/>
      <c r="AG923" s="245"/>
      <c r="AH923" s="245"/>
      <c r="AI923" s="245"/>
      <c r="AJ923" s="245"/>
      <c r="AK923" s="245"/>
      <c r="AL923" s="245"/>
      <c r="AM923" s="248"/>
    </row>
    <row r="924" spans="1:39" ht="39.75" customHeight="1">
      <c r="A924" s="116">
        <f t="shared" si="4"/>
        <v>912</v>
      </c>
      <c r="B924" s="358" t="s">
        <v>223</v>
      </c>
      <c r="C924" s="248"/>
      <c r="D924" s="352"/>
      <c r="E924" s="245"/>
      <c r="F924" s="245"/>
      <c r="G924" s="245"/>
      <c r="H924" s="245"/>
      <c r="I924" s="245"/>
      <c r="J924" s="248"/>
      <c r="K924" s="353"/>
      <c r="L924" s="245"/>
      <c r="M924" s="245"/>
      <c r="N924" s="245"/>
      <c r="O924" s="248"/>
      <c r="P924" s="354"/>
      <c r="Q924" s="245"/>
      <c r="R924" s="245"/>
      <c r="S924" s="245"/>
      <c r="T924" s="245"/>
      <c r="U924" s="245"/>
      <c r="V924" s="245"/>
      <c r="W924" s="245"/>
      <c r="X924" s="248"/>
      <c r="Y924" s="355"/>
      <c r="Z924" s="245"/>
      <c r="AA924" s="246"/>
      <c r="AB924" s="356"/>
      <c r="AC924" s="245"/>
      <c r="AD924" s="248"/>
      <c r="AE924" s="357"/>
      <c r="AF924" s="245"/>
      <c r="AG924" s="245"/>
      <c r="AH924" s="245"/>
      <c r="AI924" s="245"/>
      <c r="AJ924" s="245"/>
      <c r="AK924" s="245"/>
      <c r="AL924" s="245"/>
      <c r="AM924" s="248"/>
    </row>
    <row r="925" spans="1:39" ht="39.75" customHeight="1">
      <c r="A925" s="116">
        <f t="shared" si="4"/>
        <v>913</v>
      </c>
      <c r="B925" s="358" t="s">
        <v>223</v>
      </c>
      <c r="C925" s="248"/>
      <c r="D925" s="352"/>
      <c r="E925" s="245"/>
      <c r="F925" s="245"/>
      <c r="G925" s="245"/>
      <c r="H925" s="245"/>
      <c r="I925" s="245"/>
      <c r="J925" s="248"/>
      <c r="K925" s="353"/>
      <c r="L925" s="245"/>
      <c r="M925" s="245"/>
      <c r="N925" s="245"/>
      <c r="O925" s="248"/>
      <c r="P925" s="354"/>
      <c r="Q925" s="245"/>
      <c r="R925" s="245"/>
      <c r="S925" s="245"/>
      <c r="T925" s="245"/>
      <c r="U925" s="245"/>
      <c r="V925" s="245"/>
      <c r="W925" s="245"/>
      <c r="X925" s="248"/>
      <c r="Y925" s="355"/>
      <c r="Z925" s="245"/>
      <c r="AA925" s="246"/>
      <c r="AB925" s="356"/>
      <c r="AC925" s="245"/>
      <c r="AD925" s="248"/>
      <c r="AE925" s="357"/>
      <c r="AF925" s="245"/>
      <c r="AG925" s="245"/>
      <c r="AH925" s="245"/>
      <c r="AI925" s="245"/>
      <c r="AJ925" s="245"/>
      <c r="AK925" s="245"/>
      <c r="AL925" s="245"/>
      <c r="AM925" s="248"/>
    </row>
    <row r="926" spans="1:39" ht="39.75" customHeight="1">
      <c r="A926" s="116">
        <f t="shared" si="4"/>
        <v>914</v>
      </c>
      <c r="B926" s="358" t="s">
        <v>223</v>
      </c>
      <c r="C926" s="248"/>
      <c r="D926" s="352"/>
      <c r="E926" s="245"/>
      <c r="F926" s="245"/>
      <c r="G926" s="245"/>
      <c r="H926" s="245"/>
      <c r="I926" s="245"/>
      <c r="J926" s="248"/>
      <c r="K926" s="353"/>
      <c r="L926" s="245"/>
      <c r="M926" s="245"/>
      <c r="N926" s="245"/>
      <c r="O926" s="248"/>
      <c r="P926" s="354"/>
      <c r="Q926" s="245"/>
      <c r="R926" s="245"/>
      <c r="S926" s="245"/>
      <c r="T926" s="245"/>
      <c r="U926" s="245"/>
      <c r="V926" s="245"/>
      <c r="W926" s="245"/>
      <c r="X926" s="248"/>
      <c r="Y926" s="355"/>
      <c r="Z926" s="245"/>
      <c r="AA926" s="246"/>
      <c r="AB926" s="356"/>
      <c r="AC926" s="245"/>
      <c r="AD926" s="248"/>
      <c r="AE926" s="357"/>
      <c r="AF926" s="245"/>
      <c r="AG926" s="245"/>
      <c r="AH926" s="245"/>
      <c r="AI926" s="245"/>
      <c r="AJ926" s="245"/>
      <c r="AK926" s="245"/>
      <c r="AL926" s="245"/>
      <c r="AM926" s="248"/>
    </row>
    <row r="927" spans="1:39" ht="39.75" customHeight="1">
      <c r="A927" s="116">
        <f t="shared" si="4"/>
        <v>915</v>
      </c>
      <c r="B927" s="358" t="s">
        <v>223</v>
      </c>
      <c r="C927" s="248"/>
      <c r="D927" s="352"/>
      <c r="E927" s="245"/>
      <c r="F927" s="245"/>
      <c r="G927" s="245"/>
      <c r="H927" s="245"/>
      <c r="I927" s="245"/>
      <c r="J927" s="248"/>
      <c r="K927" s="353"/>
      <c r="L927" s="245"/>
      <c r="M927" s="245"/>
      <c r="N927" s="245"/>
      <c r="O927" s="248"/>
      <c r="P927" s="354"/>
      <c r="Q927" s="245"/>
      <c r="R927" s="245"/>
      <c r="S927" s="245"/>
      <c r="T927" s="245"/>
      <c r="U927" s="245"/>
      <c r="V927" s="245"/>
      <c r="W927" s="245"/>
      <c r="X927" s="248"/>
      <c r="Y927" s="355"/>
      <c r="Z927" s="245"/>
      <c r="AA927" s="246"/>
      <c r="AB927" s="356"/>
      <c r="AC927" s="245"/>
      <c r="AD927" s="248"/>
      <c r="AE927" s="357"/>
      <c r="AF927" s="245"/>
      <c r="AG927" s="245"/>
      <c r="AH927" s="245"/>
      <c r="AI927" s="245"/>
      <c r="AJ927" s="245"/>
      <c r="AK927" s="245"/>
      <c r="AL927" s="245"/>
      <c r="AM927" s="248"/>
    </row>
    <row r="928" spans="1:39" ht="39.75" customHeight="1">
      <c r="A928" s="116">
        <f t="shared" si="4"/>
        <v>916</v>
      </c>
      <c r="B928" s="358" t="s">
        <v>223</v>
      </c>
      <c r="C928" s="248"/>
      <c r="D928" s="352"/>
      <c r="E928" s="245"/>
      <c r="F928" s="245"/>
      <c r="G928" s="245"/>
      <c r="H928" s="245"/>
      <c r="I928" s="245"/>
      <c r="J928" s="248"/>
      <c r="K928" s="353"/>
      <c r="L928" s="245"/>
      <c r="M928" s="245"/>
      <c r="N928" s="245"/>
      <c r="O928" s="248"/>
      <c r="P928" s="354"/>
      <c r="Q928" s="245"/>
      <c r="R928" s="245"/>
      <c r="S928" s="245"/>
      <c r="T928" s="245"/>
      <c r="U928" s="245"/>
      <c r="V928" s="245"/>
      <c r="W928" s="245"/>
      <c r="X928" s="248"/>
      <c r="Y928" s="355"/>
      <c r="Z928" s="245"/>
      <c r="AA928" s="246"/>
      <c r="AB928" s="356"/>
      <c r="AC928" s="245"/>
      <c r="AD928" s="248"/>
      <c r="AE928" s="357"/>
      <c r="AF928" s="245"/>
      <c r="AG928" s="245"/>
      <c r="AH928" s="245"/>
      <c r="AI928" s="245"/>
      <c r="AJ928" s="245"/>
      <c r="AK928" s="245"/>
      <c r="AL928" s="245"/>
      <c r="AM928" s="248"/>
    </row>
    <row r="929" spans="1:39" ht="39.75" customHeight="1">
      <c r="A929" s="116">
        <f t="shared" si="4"/>
        <v>917</v>
      </c>
      <c r="B929" s="358" t="s">
        <v>223</v>
      </c>
      <c r="C929" s="248"/>
      <c r="D929" s="352"/>
      <c r="E929" s="245"/>
      <c r="F929" s="245"/>
      <c r="G929" s="245"/>
      <c r="H929" s="245"/>
      <c r="I929" s="245"/>
      <c r="J929" s="248"/>
      <c r="K929" s="353"/>
      <c r="L929" s="245"/>
      <c r="M929" s="245"/>
      <c r="N929" s="245"/>
      <c r="O929" s="248"/>
      <c r="P929" s="354"/>
      <c r="Q929" s="245"/>
      <c r="R929" s="245"/>
      <c r="S929" s="245"/>
      <c r="T929" s="245"/>
      <c r="U929" s="245"/>
      <c r="V929" s="245"/>
      <c r="W929" s="245"/>
      <c r="X929" s="248"/>
      <c r="Y929" s="355"/>
      <c r="Z929" s="245"/>
      <c r="AA929" s="246"/>
      <c r="AB929" s="356"/>
      <c r="AC929" s="245"/>
      <c r="AD929" s="248"/>
      <c r="AE929" s="357"/>
      <c r="AF929" s="245"/>
      <c r="AG929" s="245"/>
      <c r="AH929" s="245"/>
      <c r="AI929" s="245"/>
      <c r="AJ929" s="245"/>
      <c r="AK929" s="245"/>
      <c r="AL929" s="245"/>
      <c r="AM929" s="248"/>
    </row>
    <row r="930" spans="1:39" ht="39.75" customHeight="1">
      <c r="A930" s="116">
        <f t="shared" si="4"/>
        <v>918</v>
      </c>
      <c r="B930" s="358" t="s">
        <v>223</v>
      </c>
      <c r="C930" s="248"/>
      <c r="D930" s="352"/>
      <c r="E930" s="245"/>
      <c r="F930" s="245"/>
      <c r="G930" s="245"/>
      <c r="H930" s="245"/>
      <c r="I930" s="245"/>
      <c r="J930" s="248"/>
      <c r="K930" s="353"/>
      <c r="L930" s="245"/>
      <c r="M930" s="245"/>
      <c r="N930" s="245"/>
      <c r="O930" s="248"/>
      <c r="P930" s="354"/>
      <c r="Q930" s="245"/>
      <c r="R930" s="245"/>
      <c r="S930" s="245"/>
      <c r="T930" s="245"/>
      <c r="U930" s="245"/>
      <c r="V930" s="245"/>
      <c r="W930" s="245"/>
      <c r="X930" s="248"/>
      <c r="Y930" s="355"/>
      <c r="Z930" s="245"/>
      <c r="AA930" s="246"/>
      <c r="AB930" s="356"/>
      <c r="AC930" s="245"/>
      <c r="AD930" s="248"/>
      <c r="AE930" s="357"/>
      <c r="AF930" s="245"/>
      <c r="AG930" s="245"/>
      <c r="AH930" s="245"/>
      <c r="AI930" s="245"/>
      <c r="AJ930" s="245"/>
      <c r="AK930" s="245"/>
      <c r="AL930" s="245"/>
      <c r="AM930" s="248"/>
    </row>
    <row r="931" spans="1:39" ht="39.75" customHeight="1">
      <c r="A931" s="116">
        <f t="shared" si="4"/>
        <v>919</v>
      </c>
      <c r="B931" s="358" t="s">
        <v>223</v>
      </c>
      <c r="C931" s="248"/>
      <c r="D931" s="352"/>
      <c r="E931" s="245"/>
      <c r="F931" s="245"/>
      <c r="G931" s="245"/>
      <c r="H931" s="245"/>
      <c r="I931" s="245"/>
      <c r="J931" s="248"/>
      <c r="K931" s="353"/>
      <c r="L931" s="245"/>
      <c r="M931" s="245"/>
      <c r="N931" s="245"/>
      <c r="O931" s="248"/>
      <c r="P931" s="354"/>
      <c r="Q931" s="245"/>
      <c r="R931" s="245"/>
      <c r="S931" s="245"/>
      <c r="T931" s="245"/>
      <c r="U931" s="245"/>
      <c r="V931" s="245"/>
      <c r="W931" s="245"/>
      <c r="X931" s="248"/>
      <c r="Y931" s="355"/>
      <c r="Z931" s="245"/>
      <c r="AA931" s="246"/>
      <c r="AB931" s="356"/>
      <c r="AC931" s="245"/>
      <c r="AD931" s="248"/>
      <c r="AE931" s="357"/>
      <c r="AF931" s="245"/>
      <c r="AG931" s="245"/>
      <c r="AH931" s="245"/>
      <c r="AI931" s="245"/>
      <c r="AJ931" s="245"/>
      <c r="AK931" s="245"/>
      <c r="AL931" s="245"/>
      <c r="AM931" s="248"/>
    </row>
    <row r="932" spans="1:39" ht="39.75" customHeight="1">
      <c r="A932" s="116">
        <f t="shared" si="4"/>
        <v>920</v>
      </c>
      <c r="B932" s="358" t="s">
        <v>223</v>
      </c>
      <c r="C932" s="248"/>
      <c r="D932" s="352"/>
      <c r="E932" s="245"/>
      <c r="F932" s="245"/>
      <c r="G932" s="245"/>
      <c r="H932" s="245"/>
      <c r="I932" s="245"/>
      <c r="J932" s="248"/>
      <c r="K932" s="353"/>
      <c r="L932" s="245"/>
      <c r="M932" s="245"/>
      <c r="N932" s="245"/>
      <c r="O932" s="248"/>
      <c r="P932" s="354"/>
      <c r="Q932" s="245"/>
      <c r="R932" s="245"/>
      <c r="S932" s="245"/>
      <c r="T932" s="245"/>
      <c r="U932" s="245"/>
      <c r="V932" s="245"/>
      <c r="W932" s="245"/>
      <c r="X932" s="248"/>
      <c r="Y932" s="355"/>
      <c r="Z932" s="245"/>
      <c r="AA932" s="246"/>
      <c r="AB932" s="356"/>
      <c r="AC932" s="245"/>
      <c r="AD932" s="248"/>
      <c r="AE932" s="357"/>
      <c r="AF932" s="245"/>
      <c r="AG932" s="245"/>
      <c r="AH932" s="245"/>
      <c r="AI932" s="245"/>
      <c r="AJ932" s="245"/>
      <c r="AK932" s="245"/>
      <c r="AL932" s="245"/>
      <c r="AM932" s="248"/>
    </row>
    <row r="933" spans="1:39" ht="39.75" customHeight="1">
      <c r="A933" s="116">
        <f t="shared" si="4"/>
        <v>921</v>
      </c>
      <c r="B933" s="358" t="s">
        <v>223</v>
      </c>
      <c r="C933" s="248"/>
      <c r="D933" s="352"/>
      <c r="E933" s="245"/>
      <c r="F933" s="245"/>
      <c r="G933" s="245"/>
      <c r="H933" s="245"/>
      <c r="I933" s="245"/>
      <c r="J933" s="248"/>
      <c r="K933" s="353"/>
      <c r="L933" s="245"/>
      <c r="M933" s="245"/>
      <c r="N933" s="245"/>
      <c r="O933" s="248"/>
      <c r="P933" s="354"/>
      <c r="Q933" s="245"/>
      <c r="R933" s="245"/>
      <c r="S933" s="245"/>
      <c r="T933" s="245"/>
      <c r="U933" s="245"/>
      <c r="V933" s="245"/>
      <c r="W933" s="245"/>
      <c r="X933" s="248"/>
      <c r="Y933" s="355"/>
      <c r="Z933" s="245"/>
      <c r="AA933" s="246"/>
      <c r="AB933" s="356"/>
      <c r="AC933" s="245"/>
      <c r="AD933" s="248"/>
      <c r="AE933" s="357"/>
      <c r="AF933" s="245"/>
      <c r="AG933" s="245"/>
      <c r="AH933" s="245"/>
      <c r="AI933" s="245"/>
      <c r="AJ933" s="245"/>
      <c r="AK933" s="245"/>
      <c r="AL933" s="245"/>
      <c r="AM933" s="248"/>
    </row>
    <row r="934" spans="1:39" ht="39.75" customHeight="1">
      <c r="A934" s="116">
        <f t="shared" si="4"/>
        <v>922</v>
      </c>
      <c r="B934" s="358" t="s">
        <v>223</v>
      </c>
      <c r="C934" s="248"/>
      <c r="D934" s="352"/>
      <c r="E934" s="245"/>
      <c r="F934" s="245"/>
      <c r="G934" s="245"/>
      <c r="H934" s="245"/>
      <c r="I934" s="245"/>
      <c r="J934" s="248"/>
      <c r="K934" s="353"/>
      <c r="L934" s="245"/>
      <c r="M934" s="245"/>
      <c r="N934" s="245"/>
      <c r="O934" s="248"/>
      <c r="P934" s="354"/>
      <c r="Q934" s="245"/>
      <c r="R934" s="245"/>
      <c r="S934" s="245"/>
      <c r="T934" s="245"/>
      <c r="U934" s="245"/>
      <c r="V934" s="245"/>
      <c r="W934" s="245"/>
      <c r="X934" s="248"/>
      <c r="Y934" s="355"/>
      <c r="Z934" s="245"/>
      <c r="AA934" s="246"/>
      <c r="AB934" s="356"/>
      <c r="AC934" s="245"/>
      <c r="AD934" s="248"/>
      <c r="AE934" s="357"/>
      <c r="AF934" s="245"/>
      <c r="AG934" s="245"/>
      <c r="AH934" s="245"/>
      <c r="AI934" s="245"/>
      <c r="AJ934" s="245"/>
      <c r="AK934" s="245"/>
      <c r="AL934" s="245"/>
      <c r="AM934" s="248"/>
    </row>
    <row r="935" spans="1:39" ht="39.75" customHeight="1">
      <c r="A935" s="116">
        <f t="shared" si="4"/>
        <v>923</v>
      </c>
      <c r="B935" s="358" t="s">
        <v>223</v>
      </c>
      <c r="C935" s="248"/>
      <c r="D935" s="352"/>
      <c r="E935" s="245"/>
      <c r="F935" s="245"/>
      <c r="G935" s="245"/>
      <c r="H935" s="245"/>
      <c r="I935" s="245"/>
      <c r="J935" s="248"/>
      <c r="K935" s="353"/>
      <c r="L935" s="245"/>
      <c r="M935" s="245"/>
      <c r="N935" s="245"/>
      <c r="O935" s="248"/>
      <c r="P935" s="354"/>
      <c r="Q935" s="245"/>
      <c r="R935" s="245"/>
      <c r="S935" s="245"/>
      <c r="T935" s="245"/>
      <c r="U935" s="245"/>
      <c r="V935" s="245"/>
      <c r="W935" s="245"/>
      <c r="X935" s="248"/>
      <c r="Y935" s="355"/>
      <c r="Z935" s="245"/>
      <c r="AA935" s="246"/>
      <c r="AB935" s="356"/>
      <c r="AC935" s="245"/>
      <c r="AD935" s="248"/>
      <c r="AE935" s="357"/>
      <c r="AF935" s="245"/>
      <c r="AG935" s="245"/>
      <c r="AH935" s="245"/>
      <c r="AI935" s="245"/>
      <c r="AJ935" s="245"/>
      <c r="AK935" s="245"/>
      <c r="AL935" s="245"/>
      <c r="AM935" s="248"/>
    </row>
    <row r="936" spans="1:39" ht="39.75" customHeight="1">
      <c r="A936" s="116">
        <f t="shared" si="4"/>
        <v>924</v>
      </c>
      <c r="B936" s="358" t="s">
        <v>223</v>
      </c>
      <c r="C936" s="248"/>
      <c r="D936" s="352"/>
      <c r="E936" s="245"/>
      <c r="F936" s="245"/>
      <c r="G936" s="245"/>
      <c r="H936" s="245"/>
      <c r="I936" s="245"/>
      <c r="J936" s="248"/>
      <c r="K936" s="353"/>
      <c r="L936" s="245"/>
      <c r="M936" s="245"/>
      <c r="N936" s="245"/>
      <c r="O936" s="248"/>
      <c r="P936" s="354"/>
      <c r="Q936" s="245"/>
      <c r="R936" s="245"/>
      <c r="S936" s="245"/>
      <c r="T936" s="245"/>
      <c r="U936" s="245"/>
      <c r="V936" s="245"/>
      <c r="W936" s="245"/>
      <c r="X936" s="248"/>
      <c r="Y936" s="355"/>
      <c r="Z936" s="245"/>
      <c r="AA936" s="246"/>
      <c r="AB936" s="356"/>
      <c r="AC936" s="245"/>
      <c r="AD936" s="248"/>
      <c r="AE936" s="357"/>
      <c r="AF936" s="245"/>
      <c r="AG936" s="245"/>
      <c r="AH936" s="245"/>
      <c r="AI936" s="245"/>
      <c r="AJ936" s="245"/>
      <c r="AK936" s="245"/>
      <c r="AL936" s="245"/>
      <c r="AM936" s="248"/>
    </row>
    <row r="937" spans="1:39" ht="39.75" customHeight="1">
      <c r="A937" s="116">
        <f t="shared" si="4"/>
        <v>925</v>
      </c>
      <c r="B937" s="358" t="s">
        <v>223</v>
      </c>
      <c r="C937" s="248"/>
      <c r="D937" s="352"/>
      <c r="E937" s="245"/>
      <c r="F937" s="245"/>
      <c r="G937" s="245"/>
      <c r="H937" s="245"/>
      <c r="I937" s="245"/>
      <c r="J937" s="248"/>
      <c r="K937" s="353"/>
      <c r="L937" s="245"/>
      <c r="M937" s="245"/>
      <c r="N937" s="245"/>
      <c r="O937" s="248"/>
      <c r="P937" s="354"/>
      <c r="Q937" s="245"/>
      <c r="R937" s="245"/>
      <c r="S937" s="245"/>
      <c r="T937" s="245"/>
      <c r="U937" s="245"/>
      <c r="V937" s="245"/>
      <c r="W937" s="245"/>
      <c r="X937" s="248"/>
      <c r="Y937" s="355"/>
      <c r="Z937" s="245"/>
      <c r="AA937" s="246"/>
      <c r="AB937" s="356"/>
      <c r="AC937" s="245"/>
      <c r="AD937" s="248"/>
      <c r="AE937" s="357"/>
      <c r="AF937" s="245"/>
      <c r="AG937" s="245"/>
      <c r="AH937" s="245"/>
      <c r="AI937" s="245"/>
      <c r="AJ937" s="245"/>
      <c r="AK937" s="245"/>
      <c r="AL937" s="245"/>
      <c r="AM937" s="248"/>
    </row>
    <row r="938" spans="1:39" ht="39.75" customHeight="1">
      <c r="A938" s="116">
        <f t="shared" si="4"/>
        <v>926</v>
      </c>
      <c r="B938" s="358" t="s">
        <v>223</v>
      </c>
      <c r="C938" s="248"/>
      <c r="D938" s="352"/>
      <c r="E938" s="245"/>
      <c r="F938" s="245"/>
      <c r="G938" s="245"/>
      <c r="H938" s="245"/>
      <c r="I938" s="245"/>
      <c r="J938" s="248"/>
      <c r="K938" s="353"/>
      <c r="L938" s="245"/>
      <c r="M938" s="245"/>
      <c r="N938" s="245"/>
      <c r="O938" s="248"/>
      <c r="P938" s="354"/>
      <c r="Q938" s="245"/>
      <c r="R938" s="245"/>
      <c r="S938" s="245"/>
      <c r="T938" s="245"/>
      <c r="U938" s="245"/>
      <c r="V938" s="245"/>
      <c r="W938" s="245"/>
      <c r="X938" s="248"/>
      <c r="Y938" s="355"/>
      <c r="Z938" s="245"/>
      <c r="AA938" s="246"/>
      <c r="AB938" s="356"/>
      <c r="AC938" s="245"/>
      <c r="AD938" s="248"/>
      <c r="AE938" s="357"/>
      <c r="AF938" s="245"/>
      <c r="AG938" s="245"/>
      <c r="AH938" s="245"/>
      <c r="AI938" s="245"/>
      <c r="AJ938" s="245"/>
      <c r="AK938" s="245"/>
      <c r="AL938" s="245"/>
      <c r="AM938" s="248"/>
    </row>
    <row r="939" spans="1:39" ht="39.75" customHeight="1">
      <c r="A939" s="116">
        <f t="shared" si="4"/>
        <v>927</v>
      </c>
      <c r="B939" s="358" t="s">
        <v>223</v>
      </c>
      <c r="C939" s="248"/>
      <c r="D939" s="352"/>
      <c r="E939" s="245"/>
      <c r="F939" s="245"/>
      <c r="G939" s="245"/>
      <c r="H939" s="245"/>
      <c r="I939" s="245"/>
      <c r="J939" s="248"/>
      <c r="K939" s="353"/>
      <c r="L939" s="245"/>
      <c r="M939" s="245"/>
      <c r="N939" s="245"/>
      <c r="O939" s="248"/>
      <c r="P939" s="354"/>
      <c r="Q939" s="245"/>
      <c r="R939" s="245"/>
      <c r="S939" s="245"/>
      <c r="T939" s="245"/>
      <c r="U939" s="245"/>
      <c r="V939" s="245"/>
      <c r="W939" s="245"/>
      <c r="X939" s="248"/>
      <c r="Y939" s="355"/>
      <c r="Z939" s="245"/>
      <c r="AA939" s="246"/>
      <c r="AB939" s="356"/>
      <c r="AC939" s="245"/>
      <c r="AD939" s="248"/>
      <c r="AE939" s="357"/>
      <c r="AF939" s="245"/>
      <c r="AG939" s="245"/>
      <c r="AH939" s="245"/>
      <c r="AI939" s="245"/>
      <c r="AJ939" s="245"/>
      <c r="AK939" s="245"/>
      <c r="AL939" s="245"/>
      <c r="AM939" s="248"/>
    </row>
    <row r="940" spans="1:39" ht="39.75" customHeight="1">
      <c r="A940" s="116">
        <f t="shared" si="4"/>
        <v>928</v>
      </c>
      <c r="B940" s="358" t="s">
        <v>223</v>
      </c>
      <c r="C940" s="248"/>
      <c r="D940" s="352"/>
      <c r="E940" s="245"/>
      <c r="F940" s="245"/>
      <c r="G940" s="245"/>
      <c r="H940" s="245"/>
      <c r="I940" s="245"/>
      <c r="J940" s="248"/>
      <c r="K940" s="353"/>
      <c r="L940" s="245"/>
      <c r="M940" s="245"/>
      <c r="N940" s="245"/>
      <c r="O940" s="248"/>
      <c r="P940" s="354"/>
      <c r="Q940" s="245"/>
      <c r="R940" s="245"/>
      <c r="S940" s="245"/>
      <c r="T940" s="245"/>
      <c r="U940" s="245"/>
      <c r="V940" s="245"/>
      <c r="W940" s="245"/>
      <c r="X940" s="248"/>
      <c r="Y940" s="355"/>
      <c r="Z940" s="245"/>
      <c r="AA940" s="246"/>
      <c r="AB940" s="356"/>
      <c r="AC940" s="245"/>
      <c r="AD940" s="248"/>
      <c r="AE940" s="357"/>
      <c r="AF940" s="245"/>
      <c r="AG940" s="245"/>
      <c r="AH940" s="245"/>
      <c r="AI940" s="245"/>
      <c r="AJ940" s="245"/>
      <c r="AK940" s="245"/>
      <c r="AL940" s="245"/>
      <c r="AM940" s="248"/>
    </row>
    <row r="941" spans="1:39" ht="39.75" customHeight="1">
      <c r="A941" s="116">
        <f t="shared" si="4"/>
        <v>929</v>
      </c>
      <c r="B941" s="358" t="s">
        <v>223</v>
      </c>
      <c r="C941" s="248"/>
      <c r="D941" s="352"/>
      <c r="E941" s="245"/>
      <c r="F941" s="245"/>
      <c r="G941" s="245"/>
      <c r="H941" s="245"/>
      <c r="I941" s="245"/>
      <c r="J941" s="248"/>
      <c r="K941" s="353"/>
      <c r="L941" s="245"/>
      <c r="M941" s="245"/>
      <c r="N941" s="245"/>
      <c r="O941" s="248"/>
      <c r="P941" s="354"/>
      <c r="Q941" s="245"/>
      <c r="R941" s="245"/>
      <c r="S941" s="245"/>
      <c r="T941" s="245"/>
      <c r="U941" s="245"/>
      <c r="V941" s="245"/>
      <c r="W941" s="245"/>
      <c r="X941" s="248"/>
      <c r="Y941" s="355"/>
      <c r="Z941" s="245"/>
      <c r="AA941" s="246"/>
      <c r="AB941" s="356"/>
      <c r="AC941" s="245"/>
      <c r="AD941" s="248"/>
      <c r="AE941" s="357"/>
      <c r="AF941" s="245"/>
      <c r="AG941" s="245"/>
      <c r="AH941" s="245"/>
      <c r="AI941" s="245"/>
      <c r="AJ941" s="245"/>
      <c r="AK941" s="245"/>
      <c r="AL941" s="245"/>
      <c r="AM941" s="248"/>
    </row>
    <row r="942" spans="1:39" ht="39.75" customHeight="1">
      <c r="A942" s="116">
        <f t="shared" si="4"/>
        <v>930</v>
      </c>
      <c r="B942" s="358" t="s">
        <v>223</v>
      </c>
      <c r="C942" s="248"/>
      <c r="D942" s="352"/>
      <c r="E942" s="245"/>
      <c r="F942" s="245"/>
      <c r="G942" s="245"/>
      <c r="H942" s="245"/>
      <c r="I942" s="245"/>
      <c r="J942" s="248"/>
      <c r="K942" s="353"/>
      <c r="L942" s="245"/>
      <c r="M942" s="245"/>
      <c r="N942" s="245"/>
      <c r="O942" s="248"/>
      <c r="P942" s="354"/>
      <c r="Q942" s="245"/>
      <c r="R942" s="245"/>
      <c r="S942" s="245"/>
      <c r="T942" s="245"/>
      <c r="U942" s="245"/>
      <c r="V942" s="245"/>
      <c r="W942" s="245"/>
      <c r="X942" s="248"/>
      <c r="Y942" s="355"/>
      <c r="Z942" s="245"/>
      <c r="AA942" s="246"/>
      <c r="AB942" s="356"/>
      <c r="AC942" s="245"/>
      <c r="AD942" s="248"/>
      <c r="AE942" s="357"/>
      <c r="AF942" s="245"/>
      <c r="AG942" s="245"/>
      <c r="AH942" s="245"/>
      <c r="AI942" s="245"/>
      <c r="AJ942" s="245"/>
      <c r="AK942" s="245"/>
      <c r="AL942" s="245"/>
      <c r="AM942" s="248"/>
    </row>
    <row r="943" spans="1:39" ht="39.75" customHeight="1">
      <c r="A943" s="116">
        <f t="shared" si="4"/>
        <v>931</v>
      </c>
      <c r="B943" s="358" t="s">
        <v>223</v>
      </c>
      <c r="C943" s="248"/>
      <c r="D943" s="352"/>
      <c r="E943" s="245"/>
      <c r="F943" s="245"/>
      <c r="G943" s="245"/>
      <c r="H943" s="245"/>
      <c r="I943" s="245"/>
      <c r="J943" s="248"/>
      <c r="K943" s="353"/>
      <c r="L943" s="245"/>
      <c r="M943" s="245"/>
      <c r="N943" s="245"/>
      <c r="O943" s="248"/>
      <c r="P943" s="354"/>
      <c r="Q943" s="245"/>
      <c r="R943" s="245"/>
      <c r="S943" s="245"/>
      <c r="T943" s="245"/>
      <c r="U943" s="245"/>
      <c r="V943" s="245"/>
      <c r="W943" s="245"/>
      <c r="X943" s="248"/>
      <c r="Y943" s="355"/>
      <c r="Z943" s="245"/>
      <c r="AA943" s="246"/>
      <c r="AB943" s="356"/>
      <c r="AC943" s="245"/>
      <c r="AD943" s="248"/>
      <c r="AE943" s="357"/>
      <c r="AF943" s="245"/>
      <c r="AG943" s="245"/>
      <c r="AH943" s="245"/>
      <c r="AI943" s="245"/>
      <c r="AJ943" s="245"/>
      <c r="AK943" s="245"/>
      <c r="AL943" s="245"/>
      <c r="AM943" s="248"/>
    </row>
    <row r="944" spans="1:39" ht="39.75" customHeight="1">
      <c r="A944" s="116">
        <f t="shared" si="4"/>
        <v>932</v>
      </c>
      <c r="B944" s="358" t="s">
        <v>223</v>
      </c>
      <c r="C944" s="248"/>
      <c r="D944" s="352"/>
      <c r="E944" s="245"/>
      <c r="F944" s="245"/>
      <c r="G944" s="245"/>
      <c r="H944" s="245"/>
      <c r="I944" s="245"/>
      <c r="J944" s="248"/>
      <c r="K944" s="353"/>
      <c r="L944" s="245"/>
      <c r="M944" s="245"/>
      <c r="N944" s="245"/>
      <c r="O944" s="248"/>
      <c r="P944" s="354"/>
      <c r="Q944" s="245"/>
      <c r="R944" s="245"/>
      <c r="S944" s="245"/>
      <c r="T944" s="245"/>
      <c r="U944" s="245"/>
      <c r="V944" s="245"/>
      <c r="W944" s="245"/>
      <c r="X944" s="248"/>
      <c r="Y944" s="355"/>
      <c r="Z944" s="245"/>
      <c r="AA944" s="246"/>
      <c r="AB944" s="356"/>
      <c r="AC944" s="245"/>
      <c r="AD944" s="248"/>
      <c r="AE944" s="357"/>
      <c r="AF944" s="245"/>
      <c r="AG944" s="245"/>
      <c r="AH944" s="245"/>
      <c r="AI944" s="245"/>
      <c r="AJ944" s="245"/>
      <c r="AK944" s="245"/>
      <c r="AL944" s="245"/>
      <c r="AM944" s="248"/>
    </row>
    <row r="945" spans="1:39" ht="39.75" customHeight="1">
      <c r="A945" s="116">
        <f t="shared" si="4"/>
        <v>933</v>
      </c>
      <c r="B945" s="358" t="s">
        <v>223</v>
      </c>
      <c r="C945" s="248"/>
      <c r="D945" s="352"/>
      <c r="E945" s="245"/>
      <c r="F945" s="245"/>
      <c r="G945" s="245"/>
      <c r="H945" s="245"/>
      <c r="I945" s="245"/>
      <c r="J945" s="248"/>
      <c r="K945" s="353"/>
      <c r="L945" s="245"/>
      <c r="M945" s="245"/>
      <c r="N945" s="245"/>
      <c r="O945" s="248"/>
      <c r="P945" s="354"/>
      <c r="Q945" s="245"/>
      <c r="R945" s="245"/>
      <c r="S945" s="245"/>
      <c r="T945" s="245"/>
      <c r="U945" s="245"/>
      <c r="V945" s="245"/>
      <c r="W945" s="245"/>
      <c r="X945" s="248"/>
      <c r="Y945" s="355"/>
      <c r="Z945" s="245"/>
      <c r="AA945" s="246"/>
      <c r="AB945" s="356"/>
      <c r="AC945" s="245"/>
      <c r="AD945" s="248"/>
      <c r="AE945" s="357"/>
      <c r="AF945" s="245"/>
      <c r="AG945" s="245"/>
      <c r="AH945" s="245"/>
      <c r="AI945" s="245"/>
      <c r="AJ945" s="245"/>
      <c r="AK945" s="245"/>
      <c r="AL945" s="245"/>
      <c r="AM945" s="248"/>
    </row>
    <row r="946" spans="1:39" ht="39.75" customHeight="1">
      <c r="A946" s="116">
        <f t="shared" si="4"/>
        <v>934</v>
      </c>
      <c r="B946" s="358" t="s">
        <v>223</v>
      </c>
      <c r="C946" s="248"/>
      <c r="D946" s="352"/>
      <c r="E946" s="245"/>
      <c r="F946" s="245"/>
      <c r="G946" s="245"/>
      <c r="H946" s="245"/>
      <c r="I946" s="245"/>
      <c r="J946" s="248"/>
      <c r="K946" s="353"/>
      <c r="L946" s="245"/>
      <c r="M946" s="245"/>
      <c r="N946" s="245"/>
      <c r="O946" s="248"/>
      <c r="P946" s="354"/>
      <c r="Q946" s="245"/>
      <c r="R946" s="245"/>
      <c r="S946" s="245"/>
      <c r="T946" s="245"/>
      <c r="U946" s="245"/>
      <c r="V946" s="245"/>
      <c r="W946" s="245"/>
      <c r="X946" s="248"/>
      <c r="Y946" s="355"/>
      <c r="Z946" s="245"/>
      <c r="AA946" s="246"/>
      <c r="AB946" s="356"/>
      <c r="AC946" s="245"/>
      <c r="AD946" s="248"/>
      <c r="AE946" s="357"/>
      <c r="AF946" s="245"/>
      <c r="AG946" s="245"/>
      <c r="AH946" s="245"/>
      <c r="AI946" s="245"/>
      <c r="AJ946" s="245"/>
      <c r="AK946" s="245"/>
      <c r="AL946" s="245"/>
      <c r="AM946" s="248"/>
    </row>
    <row r="947" spans="1:39" ht="39.75" customHeight="1">
      <c r="A947" s="116">
        <f t="shared" si="4"/>
        <v>935</v>
      </c>
      <c r="B947" s="358" t="s">
        <v>223</v>
      </c>
      <c r="C947" s="248"/>
      <c r="D947" s="352"/>
      <c r="E947" s="245"/>
      <c r="F947" s="245"/>
      <c r="G947" s="245"/>
      <c r="H947" s="245"/>
      <c r="I947" s="245"/>
      <c r="J947" s="248"/>
      <c r="K947" s="353"/>
      <c r="L947" s="245"/>
      <c r="M947" s="245"/>
      <c r="N947" s="245"/>
      <c r="O947" s="248"/>
      <c r="P947" s="354"/>
      <c r="Q947" s="245"/>
      <c r="R947" s="245"/>
      <c r="S947" s="245"/>
      <c r="T947" s="245"/>
      <c r="U947" s="245"/>
      <c r="V947" s="245"/>
      <c r="W947" s="245"/>
      <c r="X947" s="248"/>
      <c r="Y947" s="355"/>
      <c r="Z947" s="245"/>
      <c r="AA947" s="246"/>
      <c r="AB947" s="356"/>
      <c r="AC947" s="245"/>
      <c r="AD947" s="248"/>
      <c r="AE947" s="357"/>
      <c r="AF947" s="245"/>
      <c r="AG947" s="245"/>
      <c r="AH947" s="245"/>
      <c r="AI947" s="245"/>
      <c r="AJ947" s="245"/>
      <c r="AK947" s="245"/>
      <c r="AL947" s="245"/>
      <c r="AM947" s="248"/>
    </row>
    <row r="948" spans="1:39" ht="39.75" customHeight="1">
      <c r="A948" s="116">
        <f t="shared" si="4"/>
        <v>936</v>
      </c>
      <c r="B948" s="358" t="s">
        <v>223</v>
      </c>
      <c r="C948" s="248"/>
      <c r="D948" s="352"/>
      <c r="E948" s="245"/>
      <c r="F948" s="245"/>
      <c r="G948" s="245"/>
      <c r="H948" s="245"/>
      <c r="I948" s="245"/>
      <c r="J948" s="248"/>
      <c r="K948" s="353"/>
      <c r="L948" s="245"/>
      <c r="M948" s="245"/>
      <c r="N948" s="245"/>
      <c r="O948" s="248"/>
      <c r="P948" s="354"/>
      <c r="Q948" s="245"/>
      <c r="R948" s="245"/>
      <c r="S948" s="245"/>
      <c r="T948" s="245"/>
      <c r="U948" s="245"/>
      <c r="V948" s="245"/>
      <c r="W948" s="245"/>
      <c r="X948" s="248"/>
      <c r="Y948" s="355"/>
      <c r="Z948" s="245"/>
      <c r="AA948" s="246"/>
      <c r="AB948" s="356"/>
      <c r="AC948" s="245"/>
      <c r="AD948" s="248"/>
      <c r="AE948" s="357"/>
      <c r="AF948" s="245"/>
      <c r="AG948" s="245"/>
      <c r="AH948" s="245"/>
      <c r="AI948" s="245"/>
      <c r="AJ948" s="245"/>
      <c r="AK948" s="245"/>
      <c r="AL948" s="245"/>
      <c r="AM948" s="248"/>
    </row>
    <row r="949" spans="1:39" ht="39.75" customHeight="1">
      <c r="A949" s="116">
        <f t="shared" si="4"/>
        <v>937</v>
      </c>
      <c r="B949" s="358" t="s">
        <v>223</v>
      </c>
      <c r="C949" s="248"/>
      <c r="D949" s="352"/>
      <c r="E949" s="245"/>
      <c r="F949" s="245"/>
      <c r="G949" s="245"/>
      <c r="H949" s="245"/>
      <c r="I949" s="245"/>
      <c r="J949" s="248"/>
      <c r="K949" s="353"/>
      <c r="L949" s="245"/>
      <c r="M949" s="245"/>
      <c r="N949" s="245"/>
      <c r="O949" s="248"/>
      <c r="P949" s="354"/>
      <c r="Q949" s="245"/>
      <c r="R949" s="245"/>
      <c r="S949" s="245"/>
      <c r="T949" s="245"/>
      <c r="U949" s="245"/>
      <c r="V949" s="245"/>
      <c r="W949" s="245"/>
      <c r="X949" s="248"/>
      <c r="Y949" s="355"/>
      <c r="Z949" s="245"/>
      <c r="AA949" s="246"/>
      <c r="AB949" s="356"/>
      <c r="AC949" s="245"/>
      <c r="AD949" s="248"/>
      <c r="AE949" s="357"/>
      <c r="AF949" s="245"/>
      <c r="AG949" s="245"/>
      <c r="AH949" s="245"/>
      <c r="AI949" s="245"/>
      <c r="AJ949" s="245"/>
      <c r="AK949" s="245"/>
      <c r="AL949" s="245"/>
      <c r="AM949" s="248"/>
    </row>
    <row r="950" spans="1:39" ht="39.75" customHeight="1">
      <c r="A950" s="116">
        <f t="shared" si="4"/>
        <v>938</v>
      </c>
      <c r="B950" s="358" t="s">
        <v>223</v>
      </c>
      <c r="C950" s="248"/>
      <c r="D950" s="352"/>
      <c r="E950" s="245"/>
      <c r="F950" s="245"/>
      <c r="G950" s="245"/>
      <c r="H950" s="245"/>
      <c r="I950" s="245"/>
      <c r="J950" s="248"/>
      <c r="K950" s="353"/>
      <c r="L950" s="245"/>
      <c r="M950" s="245"/>
      <c r="N950" s="245"/>
      <c r="O950" s="248"/>
      <c r="P950" s="354"/>
      <c r="Q950" s="245"/>
      <c r="R950" s="245"/>
      <c r="S950" s="245"/>
      <c r="T950" s="245"/>
      <c r="U950" s="245"/>
      <c r="V950" s="245"/>
      <c r="W950" s="245"/>
      <c r="X950" s="248"/>
      <c r="Y950" s="355"/>
      <c r="Z950" s="245"/>
      <c r="AA950" s="246"/>
      <c r="AB950" s="356"/>
      <c r="AC950" s="245"/>
      <c r="AD950" s="248"/>
      <c r="AE950" s="357"/>
      <c r="AF950" s="245"/>
      <c r="AG950" s="245"/>
      <c r="AH950" s="245"/>
      <c r="AI950" s="245"/>
      <c r="AJ950" s="245"/>
      <c r="AK950" s="245"/>
      <c r="AL950" s="245"/>
      <c r="AM950" s="248"/>
    </row>
    <row r="951" spans="1:39" ht="39.75" customHeight="1">
      <c r="A951" s="116">
        <f t="shared" si="4"/>
        <v>939</v>
      </c>
      <c r="B951" s="358" t="s">
        <v>223</v>
      </c>
      <c r="C951" s="248"/>
      <c r="D951" s="352"/>
      <c r="E951" s="245"/>
      <c r="F951" s="245"/>
      <c r="G951" s="245"/>
      <c r="H951" s="245"/>
      <c r="I951" s="245"/>
      <c r="J951" s="248"/>
      <c r="K951" s="353"/>
      <c r="L951" s="245"/>
      <c r="M951" s="245"/>
      <c r="N951" s="245"/>
      <c r="O951" s="248"/>
      <c r="P951" s="354"/>
      <c r="Q951" s="245"/>
      <c r="R951" s="245"/>
      <c r="S951" s="245"/>
      <c r="T951" s="245"/>
      <c r="U951" s="245"/>
      <c r="V951" s="245"/>
      <c r="W951" s="245"/>
      <c r="X951" s="248"/>
      <c r="Y951" s="355"/>
      <c r="Z951" s="245"/>
      <c r="AA951" s="246"/>
      <c r="AB951" s="356"/>
      <c r="AC951" s="245"/>
      <c r="AD951" s="248"/>
      <c r="AE951" s="357"/>
      <c r="AF951" s="245"/>
      <c r="AG951" s="245"/>
      <c r="AH951" s="245"/>
      <c r="AI951" s="245"/>
      <c r="AJ951" s="245"/>
      <c r="AK951" s="245"/>
      <c r="AL951" s="245"/>
      <c r="AM951" s="248"/>
    </row>
    <row r="952" spans="1:39" ht="39.75" customHeight="1">
      <c r="A952" s="116">
        <f t="shared" si="4"/>
        <v>940</v>
      </c>
      <c r="B952" s="358" t="s">
        <v>223</v>
      </c>
      <c r="C952" s="248"/>
      <c r="D952" s="352"/>
      <c r="E952" s="245"/>
      <c r="F952" s="245"/>
      <c r="G952" s="245"/>
      <c r="H952" s="245"/>
      <c r="I952" s="245"/>
      <c r="J952" s="248"/>
      <c r="K952" s="353"/>
      <c r="L952" s="245"/>
      <c r="M952" s="245"/>
      <c r="N952" s="245"/>
      <c r="O952" s="248"/>
      <c r="P952" s="354"/>
      <c r="Q952" s="245"/>
      <c r="R952" s="245"/>
      <c r="S952" s="245"/>
      <c r="T952" s="245"/>
      <c r="U952" s="245"/>
      <c r="V952" s="245"/>
      <c r="W952" s="245"/>
      <c r="X952" s="248"/>
      <c r="Y952" s="355"/>
      <c r="Z952" s="245"/>
      <c r="AA952" s="246"/>
      <c r="AB952" s="356"/>
      <c r="AC952" s="245"/>
      <c r="AD952" s="248"/>
      <c r="AE952" s="357"/>
      <c r="AF952" s="245"/>
      <c r="AG952" s="245"/>
      <c r="AH952" s="245"/>
      <c r="AI952" s="245"/>
      <c r="AJ952" s="245"/>
      <c r="AK952" s="245"/>
      <c r="AL952" s="245"/>
      <c r="AM952" s="248"/>
    </row>
    <row r="953" spans="1:39" ht="39.75" customHeight="1">
      <c r="A953" s="116">
        <f t="shared" si="4"/>
        <v>941</v>
      </c>
      <c r="B953" s="358" t="s">
        <v>223</v>
      </c>
      <c r="C953" s="248"/>
      <c r="D953" s="352"/>
      <c r="E953" s="245"/>
      <c r="F953" s="245"/>
      <c r="G953" s="245"/>
      <c r="H953" s="245"/>
      <c r="I953" s="245"/>
      <c r="J953" s="248"/>
      <c r="K953" s="353"/>
      <c r="L953" s="245"/>
      <c r="M953" s="245"/>
      <c r="N953" s="245"/>
      <c r="O953" s="248"/>
      <c r="P953" s="354"/>
      <c r="Q953" s="245"/>
      <c r="R953" s="245"/>
      <c r="S953" s="245"/>
      <c r="T953" s="245"/>
      <c r="U953" s="245"/>
      <c r="V953" s="245"/>
      <c r="W953" s="245"/>
      <c r="X953" s="248"/>
      <c r="Y953" s="355"/>
      <c r="Z953" s="245"/>
      <c r="AA953" s="246"/>
      <c r="AB953" s="356"/>
      <c r="AC953" s="245"/>
      <c r="AD953" s="248"/>
      <c r="AE953" s="357"/>
      <c r="AF953" s="245"/>
      <c r="AG953" s="245"/>
      <c r="AH953" s="245"/>
      <c r="AI953" s="245"/>
      <c r="AJ953" s="245"/>
      <c r="AK953" s="245"/>
      <c r="AL953" s="245"/>
      <c r="AM953" s="248"/>
    </row>
    <row r="954" spans="1:39" ht="39.75" customHeight="1">
      <c r="A954" s="116">
        <f t="shared" si="4"/>
        <v>942</v>
      </c>
      <c r="B954" s="358" t="s">
        <v>223</v>
      </c>
      <c r="C954" s="248"/>
      <c r="D954" s="352"/>
      <c r="E954" s="245"/>
      <c r="F954" s="245"/>
      <c r="G954" s="245"/>
      <c r="H954" s="245"/>
      <c r="I954" s="245"/>
      <c r="J954" s="248"/>
      <c r="K954" s="353"/>
      <c r="L954" s="245"/>
      <c r="M954" s="245"/>
      <c r="N954" s="245"/>
      <c r="O954" s="248"/>
      <c r="P954" s="354"/>
      <c r="Q954" s="245"/>
      <c r="R954" s="245"/>
      <c r="S954" s="245"/>
      <c r="T954" s="245"/>
      <c r="U954" s="245"/>
      <c r="V954" s="245"/>
      <c r="W954" s="245"/>
      <c r="X954" s="248"/>
      <c r="Y954" s="355"/>
      <c r="Z954" s="245"/>
      <c r="AA954" s="246"/>
      <c r="AB954" s="356"/>
      <c r="AC954" s="245"/>
      <c r="AD954" s="248"/>
      <c r="AE954" s="357"/>
      <c r="AF954" s="245"/>
      <c r="AG954" s="245"/>
      <c r="AH954" s="245"/>
      <c r="AI954" s="245"/>
      <c r="AJ954" s="245"/>
      <c r="AK954" s="245"/>
      <c r="AL954" s="245"/>
      <c r="AM954" s="248"/>
    </row>
    <row r="955" spans="1:39" ht="39.75" customHeight="1">
      <c r="A955" s="116">
        <f t="shared" si="4"/>
        <v>943</v>
      </c>
      <c r="B955" s="358" t="s">
        <v>223</v>
      </c>
      <c r="C955" s="248"/>
      <c r="D955" s="352"/>
      <c r="E955" s="245"/>
      <c r="F955" s="245"/>
      <c r="G955" s="245"/>
      <c r="H955" s="245"/>
      <c r="I955" s="245"/>
      <c r="J955" s="248"/>
      <c r="K955" s="353"/>
      <c r="L955" s="245"/>
      <c r="M955" s="245"/>
      <c r="N955" s="245"/>
      <c r="O955" s="248"/>
      <c r="P955" s="354"/>
      <c r="Q955" s="245"/>
      <c r="R955" s="245"/>
      <c r="S955" s="245"/>
      <c r="T955" s="245"/>
      <c r="U955" s="245"/>
      <c r="V955" s="245"/>
      <c r="W955" s="245"/>
      <c r="X955" s="248"/>
      <c r="Y955" s="355"/>
      <c r="Z955" s="245"/>
      <c r="AA955" s="246"/>
      <c r="AB955" s="356"/>
      <c r="AC955" s="245"/>
      <c r="AD955" s="248"/>
      <c r="AE955" s="357"/>
      <c r="AF955" s="245"/>
      <c r="AG955" s="245"/>
      <c r="AH955" s="245"/>
      <c r="AI955" s="245"/>
      <c r="AJ955" s="245"/>
      <c r="AK955" s="245"/>
      <c r="AL955" s="245"/>
      <c r="AM955" s="248"/>
    </row>
    <row r="956" spans="1:39" ht="39.75" customHeight="1">
      <c r="A956" s="116">
        <f t="shared" si="4"/>
        <v>944</v>
      </c>
      <c r="B956" s="358" t="s">
        <v>223</v>
      </c>
      <c r="C956" s="248"/>
      <c r="D956" s="352"/>
      <c r="E956" s="245"/>
      <c r="F956" s="245"/>
      <c r="G956" s="245"/>
      <c r="H956" s="245"/>
      <c r="I956" s="245"/>
      <c r="J956" s="248"/>
      <c r="K956" s="353"/>
      <c r="L956" s="245"/>
      <c r="M956" s="245"/>
      <c r="N956" s="245"/>
      <c r="O956" s="248"/>
      <c r="P956" s="354"/>
      <c r="Q956" s="245"/>
      <c r="R956" s="245"/>
      <c r="S956" s="245"/>
      <c r="T956" s="245"/>
      <c r="U956" s="245"/>
      <c r="V956" s="245"/>
      <c r="W956" s="245"/>
      <c r="X956" s="248"/>
      <c r="Y956" s="355"/>
      <c r="Z956" s="245"/>
      <c r="AA956" s="246"/>
      <c r="AB956" s="356"/>
      <c r="AC956" s="245"/>
      <c r="AD956" s="248"/>
      <c r="AE956" s="357"/>
      <c r="AF956" s="245"/>
      <c r="AG956" s="245"/>
      <c r="AH956" s="245"/>
      <c r="AI956" s="245"/>
      <c r="AJ956" s="245"/>
      <c r="AK956" s="245"/>
      <c r="AL956" s="245"/>
      <c r="AM956" s="248"/>
    </row>
    <row r="957" spans="1:39" ht="39.75" customHeight="1">
      <c r="A957" s="116">
        <f t="shared" si="4"/>
        <v>945</v>
      </c>
      <c r="B957" s="358" t="s">
        <v>223</v>
      </c>
      <c r="C957" s="248"/>
      <c r="D957" s="352"/>
      <c r="E957" s="245"/>
      <c r="F957" s="245"/>
      <c r="G957" s="245"/>
      <c r="H957" s="245"/>
      <c r="I957" s="245"/>
      <c r="J957" s="248"/>
      <c r="K957" s="353"/>
      <c r="L957" s="245"/>
      <c r="M957" s="245"/>
      <c r="N957" s="245"/>
      <c r="O957" s="248"/>
      <c r="P957" s="354"/>
      <c r="Q957" s="245"/>
      <c r="R957" s="245"/>
      <c r="S957" s="245"/>
      <c r="T957" s="245"/>
      <c r="U957" s="245"/>
      <c r="V957" s="245"/>
      <c r="W957" s="245"/>
      <c r="X957" s="248"/>
      <c r="Y957" s="355"/>
      <c r="Z957" s="245"/>
      <c r="AA957" s="246"/>
      <c r="AB957" s="356"/>
      <c r="AC957" s="245"/>
      <c r="AD957" s="248"/>
      <c r="AE957" s="357"/>
      <c r="AF957" s="245"/>
      <c r="AG957" s="245"/>
      <c r="AH957" s="245"/>
      <c r="AI957" s="245"/>
      <c r="AJ957" s="245"/>
      <c r="AK957" s="245"/>
      <c r="AL957" s="245"/>
      <c r="AM957" s="248"/>
    </row>
    <row r="958" spans="1:39" ht="39.75" customHeight="1">
      <c r="A958" s="116">
        <f t="shared" si="4"/>
        <v>946</v>
      </c>
      <c r="B958" s="358" t="s">
        <v>223</v>
      </c>
      <c r="C958" s="248"/>
      <c r="D958" s="352"/>
      <c r="E958" s="245"/>
      <c r="F958" s="245"/>
      <c r="G958" s="245"/>
      <c r="H958" s="245"/>
      <c r="I958" s="245"/>
      <c r="J958" s="248"/>
      <c r="K958" s="353"/>
      <c r="L958" s="245"/>
      <c r="M958" s="245"/>
      <c r="N958" s="245"/>
      <c r="O958" s="248"/>
      <c r="P958" s="354"/>
      <c r="Q958" s="245"/>
      <c r="R958" s="245"/>
      <c r="S958" s="245"/>
      <c r="T958" s="245"/>
      <c r="U958" s="245"/>
      <c r="V958" s="245"/>
      <c r="W958" s="245"/>
      <c r="X958" s="248"/>
      <c r="Y958" s="355"/>
      <c r="Z958" s="245"/>
      <c r="AA958" s="246"/>
      <c r="AB958" s="356"/>
      <c r="AC958" s="245"/>
      <c r="AD958" s="248"/>
      <c r="AE958" s="357"/>
      <c r="AF958" s="245"/>
      <c r="AG958" s="245"/>
      <c r="AH958" s="245"/>
      <c r="AI958" s="245"/>
      <c r="AJ958" s="245"/>
      <c r="AK958" s="245"/>
      <c r="AL958" s="245"/>
      <c r="AM958" s="248"/>
    </row>
    <row r="959" spans="1:39" ht="39.75" customHeight="1">
      <c r="A959" s="116">
        <f t="shared" si="4"/>
        <v>947</v>
      </c>
      <c r="B959" s="358" t="s">
        <v>223</v>
      </c>
      <c r="C959" s="248"/>
      <c r="D959" s="352"/>
      <c r="E959" s="245"/>
      <c r="F959" s="245"/>
      <c r="G959" s="245"/>
      <c r="H959" s="245"/>
      <c r="I959" s="245"/>
      <c r="J959" s="248"/>
      <c r="K959" s="353"/>
      <c r="L959" s="245"/>
      <c r="M959" s="245"/>
      <c r="N959" s="245"/>
      <c r="O959" s="248"/>
      <c r="P959" s="354"/>
      <c r="Q959" s="245"/>
      <c r="R959" s="245"/>
      <c r="S959" s="245"/>
      <c r="T959" s="245"/>
      <c r="U959" s="245"/>
      <c r="V959" s="245"/>
      <c r="W959" s="245"/>
      <c r="X959" s="248"/>
      <c r="Y959" s="355"/>
      <c r="Z959" s="245"/>
      <c r="AA959" s="246"/>
      <c r="AB959" s="356"/>
      <c r="AC959" s="245"/>
      <c r="AD959" s="248"/>
      <c r="AE959" s="357"/>
      <c r="AF959" s="245"/>
      <c r="AG959" s="245"/>
      <c r="AH959" s="245"/>
      <c r="AI959" s="245"/>
      <c r="AJ959" s="245"/>
      <c r="AK959" s="245"/>
      <c r="AL959" s="245"/>
      <c r="AM959" s="248"/>
    </row>
    <row r="960" spans="1:39" ht="39.75" customHeight="1">
      <c r="A960" s="116">
        <f t="shared" si="4"/>
        <v>948</v>
      </c>
      <c r="B960" s="358" t="s">
        <v>223</v>
      </c>
      <c r="C960" s="248"/>
      <c r="D960" s="352"/>
      <c r="E960" s="245"/>
      <c r="F960" s="245"/>
      <c r="G960" s="245"/>
      <c r="H960" s="245"/>
      <c r="I960" s="245"/>
      <c r="J960" s="248"/>
      <c r="K960" s="353"/>
      <c r="L960" s="245"/>
      <c r="M960" s="245"/>
      <c r="N960" s="245"/>
      <c r="O960" s="248"/>
      <c r="P960" s="354"/>
      <c r="Q960" s="245"/>
      <c r="R960" s="245"/>
      <c r="S960" s="245"/>
      <c r="T960" s="245"/>
      <c r="U960" s="245"/>
      <c r="V960" s="245"/>
      <c r="W960" s="245"/>
      <c r="X960" s="248"/>
      <c r="Y960" s="355"/>
      <c r="Z960" s="245"/>
      <c r="AA960" s="246"/>
      <c r="AB960" s="356"/>
      <c r="AC960" s="245"/>
      <c r="AD960" s="248"/>
      <c r="AE960" s="357"/>
      <c r="AF960" s="245"/>
      <c r="AG960" s="245"/>
      <c r="AH960" s="245"/>
      <c r="AI960" s="245"/>
      <c r="AJ960" s="245"/>
      <c r="AK960" s="245"/>
      <c r="AL960" s="245"/>
      <c r="AM960" s="248"/>
    </row>
    <row r="961" spans="1:39" ht="39.75" customHeight="1">
      <c r="A961" s="116">
        <f t="shared" si="4"/>
        <v>949</v>
      </c>
      <c r="B961" s="358" t="s">
        <v>223</v>
      </c>
      <c r="C961" s="248"/>
      <c r="D961" s="352"/>
      <c r="E961" s="245"/>
      <c r="F961" s="245"/>
      <c r="G961" s="245"/>
      <c r="H961" s="245"/>
      <c r="I961" s="245"/>
      <c r="J961" s="248"/>
      <c r="K961" s="353"/>
      <c r="L961" s="245"/>
      <c r="M961" s="245"/>
      <c r="N961" s="245"/>
      <c r="O961" s="248"/>
      <c r="P961" s="354"/>
      <c r="Q961" s="245"/>
      <c r="R961" s="245"/>
      <c r="S961" s="245"/>
      <c r="T961" s="245"/>
      <c r="U961" s="245"/>
      <c r="V961" s="245"/>
      <c r="W961" s="245"/>
      <c r="X961" s="248"/>
      <c r="Y961" s="355"/>
      <c r="Z961" s="245"/>
      <c r="AA961" s="246"/>
      <c r="AB961" s="356"/>
      <c r="AC961" s="245"/>
      <c r="AD961" s="248"/>
      <c r="AE961" s="357"/>
      <c r="AF961" s="245"/>
      <c r="AG961" s="245"/>
      <c r="AH961" s="245"/>
      <c r="AI961" s="245"/>
      <c r="AJ961" s="245"/>
      <c r="AK961" s="245"/>
      <c r="AL961" s="245"/>
      <c r="AM961" s="248"/>
    </row>
    <row r="962" spans="1:39" ht="39.75" customHeight="1">
      <c r="A962" s="116">
        <f t="shared" si="4"/>
        <v>950</v>
      </c>
      <c r="B962" s="358" t="s">
        <v>223</v>
      </c>
      <c r="C962" s="248"/>
      <c r="D962" s="352"/>
      <c r="E962" s="245"/>
      <c r="F962" s="245"/>
      <c r="G962" s="245"/>
      <c r="H962" s="245"/>
      <c r="I962" s="245"/>
      <c r="J962" s="248"/>
      <c r="K962" s="353"/>
      <c r="L962" s="245"/>
      <c r="M962" s="245"/>
      <c r="N962" s="245"/>
      <c r="O962" s="248"/>
      <c r="P962" s="354"/>
      <c r="Q962" s="245"/>
      <c r="R962" s="245"/>
      <c r="S962" s="245"/>
      <c r="T962" s="245"/>
      <c r="U962" s="245"/>
      <c r="V962" s="245"/>
      <c r="W962" s="245"/>
      <c r="X962" s="248"/>
      <c r="Y962" s="355"/>
      <c r="Z962" s="245"/>
      <c r="AA962" s="246"/>
      <c r="AB962" s="356"/>
      <c r="AC962" s="245"/>
      <c r="AD962" s="248"/>
      <c r="AE962" s="357"/>
      <c r="AF962" s="245"/>
      <c r="AG962" s="245"/>
      <c r="AH962" s="245"/>
      <c r="AI962" s="245"/>
      <c r="AJ962" s="245"/>
      <c r="AK962" s="245"/>
      <c r="AL962" s="245"/>
      <c r="AM962" s="248"/>
    </row>
    <row r="963" spans="1:39" ht="39.75" customHeight="1">
      <c r="A963" s="116">
        <f t="shared" si="4"/>
        <v>951</v>
      </c>
      <c r="B963" s="358" t="s">
        <v>223</v>
      </c>
      <c r="C963" s="248"/>
      <c r="D963" s="352"/>
      <c r="E963" s="245"/>
      <c r="F963" s="245"/>
      <c r="G963" s="245"/>
      <c r="H963" s="245"/>
      <c r="I963" s="245"/>
      <c r="J963" s="248"/>
      <c r="K963" s="353"/>
      <c r="L963" s="245"/>
      <c r="M963" s="245"/>
      <c r="N963" s="245"/>
      <c r="O963" s="248"/>
      <c r="P963" s="354"/>
      <c r="Q963" s="245"/>
      <c r="R963" s="245"/>
      <c r="S963" s="245"/>
      <c r="T963" s="245"/>
      <c r="U963" s="245"/>
      <c r="V963" s="245"/>
      <c r="W963" s="245"/>
      <c r="X963" s="248"/>
      <c r="Y963" s="355"/>
      <c r="Z963" s="245"/>
      <c r="AA963" s="246"/>
      <c r="AB963" s="356"/>
      <c r="AC963" s="245"/>
      <c r="AD963" s="248"/>
      <c r="AE963" s="357"/>
      <c r="AF963" s="245"/>
      <c r="AG963" s="245"/>
      <c r="AH963" s="245"/>
      <c r="AI963" s="245"/>
      <c r="AJ963" s="245"/>
      <c r="AK963" s="245"/>
      <c r="AL963" s="245"/>
      <c r="AM963" s="248"/>
    </row>
    <row r="964" spans="1:39" ht="39.75" customHeight="1">
      <c r="A964" s="116">
        <f t="shared" si="4"/>
        <v>952</v>
      </c>
      <c r="B964" s="358" t="s">
        <v>223</v>
      </c>
      <c r="C964" s="248"/>
      <c r="D964" s="352"/>
      <c r="E964" s="245"/>
      <c r="F964" s="245"/>
      <c r="G964" s="245"/>
      <c r="H964" s="245"/>
      <c r="I964" s="245"/>
      <c r="J964" s="248"/>
      <c r="K964" s="353"/>
      <c r="L964" s="245"/>
      <c r="M964" s="245"/>
      <c r="N964" s="245"/>
      <c r="O964" s="248"/>
      <c r="P964" s="354"/>
      <c r="Q964" s="245"/>
      <c r="R964" s="245"/>
      <c r="S964" s="245"/>
      <c r="T964" s="245"/>
      <c r="U964" s="245"/>
      <c r="V964" s="245"/>
      <c r="W964" s="245"/>
      <c r="X964" s="248"/>
      <c r="Y964" s="355"/>
      <c r="Z964" s="245"/>
      <c r="AA964" s="246"/>
      <c r="AB964" s="356"/>
      <c r="AC964" s="245"/>
      <c r="AD964" s="248"/>
      <c r="AE964" s="357"/>
      <c r="AF964" s="245"/>
      <c r="AG964" s="245"/>
      <c r="AH964" s="245"/>
      <c r="AI964" s="245"/>
      <c r="AJ964" s="245"/>
      <c r="AK964" s="245"/>
      <c r="AL964" s="245"/>
      <c r="AM964" s="248"/>
    </row>
    <row r="965" spans="1:39" ht="39.75" customHeight="1">
      <c r="A965" s="116">
        <f t="shared" si="4"/>
        <v>953</v>
      </c>
      <c r="B965" s="358" t="s">
        <v>223</v>
      </c>
      <c r="C965" s="248"/>
      <c r="D965" s="352"/>
      <c r="E965" s="245"/>
      <c r="F965" s="245"/>
      <c r="G965" s="245"/>
      <c r="H965" s="245"/>
      <c r="I965" s="245"/>
      <c r="J965" s="248"/>
      <c r="K965" s="353"/>
      <c r="L965" s="245"/>
      <c r="M965" s="245"/>
      <c r="N965" s="245"/>
      <c r="O965" s="248"/>
      <c r="P965" s="354"/>
      <c r="Q965" s="245"/>
      <c r="R965" s="245"/>
      <c r="S965" s="245"/>
      <c r="T965" s="245"/>
      <c r="U965" s="245"/>
      <c r="V965" s="245"/>
      <c r="W965" s="245"/>
      <c r="X965" s="248"/>
      <c r="Y965" s="355"/>
      <c r="Z965" s="245"/>
      <c r="AA965" s="246"/>
      <c r="AB965" s="356"/>
      <c r="AC965" s="245"/>
      <c r="AD965" s="248"/>
      <c r="AE965" s="357"/>
      <c r="AF965" s="245"/>
      <c r="AG965" s="245"/>
      <c r="AH965" s="245"/>
      <c r="AI965" s="245"/>
      <c r="AJ965" s="245"/>
      <c r="AK965" s="245"/>
      <c r="AL965" s="245"/>
      <c r="AM965" s="248"/>
    </row>
    <row r="966" spans="1:39" ht="39.75" customHeight="1">
      <c r="A966" s="116">
        <f t="shared" si="4"/>
        <v>954</v>
      </c>
      <c r="B966" s="358" t="s">
        <v>223</v>
      </c>
      <c r="C966" s="248"/>
      <c r="D966" s="352"/>
      <c r="E966" s="245"/>
      <c r="F966" s="245"/>
      <c r="G966" s="245"/>
      <c r="H966" s="245"/>
      <c r="I966" s="245"/>
      <c r="J966" s="248"/>
      <c r="K966" s="353"/>
      <c r="L966" s="245"/>
      <c r="M966" s="245"/>
      <c r="N966" s="245"/>
      <c r="O966" s="248"/>
      <c r="P966" s="354"/>
      <c r="Q966" s="245"/>
      <c r="R966" s="245"/>
      <c r="S966" s="245"/>
      <c r="T966" s="245"/>
      <c r="U966" s="245"/>
      <c r="V966" s="245"/>
      <c r="W966" s="245"/>
      <c r="X966" s="248"/>
      <c r="Y966" s="355"/>
      <c r="Z966" s="245"/>
      <c r="AA966" s="246"/>
      <c r="AB966" s="356"/>
      <c r="AC966" s="245"/>
      <c r="AD966" s="248"/>
      <c r="AE966" s="357"/>
      <c r="AF966" s="245"/>
      <c r="AG966" s="245"/>
      <c r="AH966" s="245"/>
      <c r="AI966" s="245"/>
      <c r="AJ966" s="245"/>
      <c r="AK966" s="245"/>
      <c r="AL966" s="245"/>
      <c r="AM966" s="248"/>
    </row>
    <row r="967" spans="1:39" ht="39.75" customHeight="1">
      <c r="A967" s="116">
        <f t="shared" si="4"/>
        <v>955</v>
      </c>
      <c r="B967" s="358" t="s">
        <v>223</v>
      </c>
      <c r="C967" s="248"/>
      <c r="D967" s="352"/>
      <c r="E967" s="245"/>
      <c r="F967" s="245"/>
      <c r="G967" s="245"/>
      <c r="H967" s="245"/>
      <c r="I967" s="245"/>
      <c r="J967" s="248"/>
      <c r="K967" s="353"/>
      <c r="L967" s="245"/>
      <c r="M967" s="245"/>
      <c r="N967" s="245"/>
      <c r="O967" s="248"/>
      <c r="P967" s="354"/>
      <c r="Q967" s="245"/>
      <c r="R967" s="245"/>
      <c r="S967" s="245"/>
      <c r="T967" s="245"/>
      <c r="U967" s="245"/>
      <c r="V967" s="245"/>
      <c r="W967" s="245"/>
      <c r="X967" s="248"/>
      <c r="Y967" s="355"/>
      <c r="Z967" s="245"/>
      <c r="AA967" s="246"/>
      <c r="AB967" s="356"/>
      <c r="AC967" s="245"/>
      <c r="AD967" s="248"/>
      <c r="AE967" s="357"/>
      <c r="AF967" s="245"/>
      <c r="AG967" s="245"/>
      <c r="AH967" s="245"/>
      <c r="AI967" s="245"/>
      <c r="AJ967" s="245"/>
      <c r="AK967" s="245"/>
      <c r="AL967" s="245"/>
      <c r="AM967" s="248"/>
    </row>
    <row r="968" spans="1:39" ht="39.75" customHeight="1">
      <c r="A968" s="116">
        <f t="shared" si="4"/>
        <v>956</v>
      </c>
      <c r="B968" s="358" t="s">
        <v>223</v>
      </c>
      <c r="C968" s="248"/>
      <c r="D968" s="352"/>
      <c r="E968" s="245"/>
      <c r="F968" s="245"/>
      <c r="G968" s="245"/>
      <c r="H968" s="245"/>
      <c r="I968" s="245"/>
      <c r="J968" s="248"/>
      <c r="K968" s="353"/>
      <c r="L968" s="245"/>
      <c r="M968" s="245"/>
      <c r="N968" s="245"/>
      <c r="O968" s="248"/>
      <c r="P968" s="354"/>
      <c r="Q968" s="245"/>
      <c r="R968" s="245"/>
      <c r="S968" s="245"/>
      <c r="T968" s="245"/>
      <c r="U968" s="245"/>
      <c r="V968" s="245"/>
      <c r="W968" s="245"/>
      <c r="X968" s="248"/>
      <c r="Y968" s="355"/>
      <c r="Z968" s="245"/>
      <c r="AA968" s="246"/>
      <c r="AB968" s="356"/>
      <c r="AC968" s="245"/>
      <c r="AD968" s="248"/>
      <c r="AE968" s="357"/>
      <c r="AF968" s="245"/>
      <c r="AG968" s="245"/>
      <c r="AH968" s="245"/>
      <c r="AI968" s="245"/>
      <c r="AJ968" s="245"/>
      <c r="AK968" s="245"/>
      <c r="AL968" s="245"/>
      <c r="AM968" s="248"/>
    </row>
    <row r="969" spans="1:39" ht="39.75" customHeight="1">
      <c r="A969" s="116">
        <f t="shared" si="4"/>
        <v>957</v>
      </c>
      <c r="B969" s="358" t="s">
        <v>223</v>
      </c>
      <c r="C969" s="248"/>
      <c r="D969" s="352"/>
      <c r="E969" s="245"/>
      <c r="F969" s="245"/>
      <c r="G969" s="245"/>
      <c r="H969" s="245"/>
      <c r="I969" s="245"/>
      <c r="J969" s="248"/>
      <c r="K969" s="353"/>
      <c r="L969" s="245"/>
      <c r="M969" s="245"/>
      <c r="N969" s="245"/>
      <c r="O969" s="248"/>
      <c r="P969" s="354"/>
      <c r="Q969" s="245"/>
      <c r="R969" s="245"/>
      <c r="S969" s="245"/>
      <c r="T969" s="245"/>
      <c r="U969" s="245"/>
      <c r="V969" s="245"/>
      <c r="W969" s="245"/>
      <c r="X969" s="248"/>
      <c r="Y969" s="355"/>
      <c r="Z969" s="245"/>
      <c r="AA969" s="246"/>
      <c r="AB969" s="356"/>
      <c r="AC969" s="245"/>
      <c r="AD969" s="248"/>
      <c r="AE969" s="357"/>
      <c r="AF969" s="245"/>
      <c r="AG969" s="245"/>
      <c r="AH969" s="245"/>
      <c r="AI969" s="245"/>
      <c r="AJ969" s="245"/>
      <c r="AK969" s="245"/>
      <c r="AL969" s="245"/>
      <c r="AM969" s="248"/>
    </row>
    <row r="970" spans="1:39" ht="39.75" customHeight="1">
      <c r="A970" s="116">
        <f t="shared" si="4"/>
        <v>958</v>
      </c>
      <c r="B970" s="358" t="s">
        <v>223</v>
      </c>
      <c r="C970" s="248"/>
      <c r="D970" s="352"/>
      <c r="E970" s="245"/>
      <c r="F970" s="245"/>
      <c r="G970" s="245"/>
      <c r="H970" s="245"/>
      <c r="I970" s="245"/>
      <c r="J970" s="248"/>
      <c r="K970" s="353"/>
      <c r="L970" s="245"/>
      <c r="M970" s="245"/>
      <c r="N970" s="245"/>
      <c r="O970" s="248"/>
      <c r="P970" s="354"/>
      <c r="Q970" s="245"/>
      <c r="R970" s="245"/>
      <c r="S970" s="245"/>
      <c r="T970" s="245"/>
      <c r="U970" s="245"/>
      <c r="V970" s="245"/>
      <c r="W970" s="245"/>
      <c r="X970" s="248"/>
      <c r="Y970" s="355"/>
      <c r="Z970" s="245"/>
      <c r="AA970" s="246"/>
      <c r="AB970" s="356"/>
      <c r="AC970" s="245"/>
      <c r="AD970" s="248"/>
      <c r="AE970" s="357"/>
      <c r="AF970" s="245"/>
      <c r="AG970" s="245"/>
      <c r="AH970" s="245"/>
      <c r="AI970" s="245"/>
      <c r="AJ970" s="245"/>
      <c r="AK970" s="245"/>
      <c r="AL970" s="245"/>
      <c r="AM970" s="248"/>
    </row>
    <row r="971" spans="1:39" ht="39.75" customHeight="1">
      <c r="A971" s="116">
        <f t="shared" si="4"/>
        <v>959</v>
      </c>
      <c r="B971" s="358" t="s">
        <v>223</v>
      </c>
      <c r="C971" s="248"/>
      <c r="D971" s="352"/>
      <c r="E971" s="245"/>
      <c r="F971" s="245"/>
      <c r="G971" s="245"/>
      <c r="H971" s="245"/>
      <c r="I971" s="245"/>
      <c r="J971" s="248"/>
      <c r="K971" s="353"/>
      <c r="L971" s="245"/>
      <c r="M971" s="245"/>
      <c r="N971" s="245"/>
      <c r="O971" s="248"/>
      <c r="P971" s="354"/>
      <c r="Q971" s="245"/>
      <c r="R971" s="245"/>
      <c r="S971" s="245"/>
      <c r="T971" s="245"/>
      <c r="U971" s="245"/>
      <c r="V971" s="245"/>
      <c r="W971" s="245"/>
      <c r="X971" s="248"/>
      <c r="Y971" s="355"/>
      <c r="Z971" s="245"/>
      <c r="AA971" s="246"/>
      <c r="AB971" s="356"/>
      <c r="AC971" s="245"/>
      <c r="AD971" s="248"/>
      <c r="AE971" s="357"/>
      <c r="AF971" s="245"/>
      <c r="AG971" s="245"/>
      <c r="AH971" s="245"/>
      <c r="AI971" s="245"/>
      <c r="AJ971" s="245"/>
      <c r="AK971" s="245"/>
      <c r="AL971" s="245"/>
      <c r="AM971" s="248"/>
    </row>
    <row r="972" spans="1:39" ht="39.75" customHeight="1">
      <c r="A972" s="116">
        <f t="shared" si="4"/>
        <v>960</v>
      </c>
      <c r="B972" s="358" t="s">
        <v>223</v>
      </c>
      <c r="C972" s="248"/>
      <c r="D972" s="352"/>
      <c r="E972" s="245"/>
      <c r="F972" s="245"/>
      <c r="G972" s="245"/>
      <c r="H972" s="245"/>
      <c r="I972" s="245"/>
      <c r="J972" s="248"/>
      <c r="K972" s="353"/>
      <c r="L972" s="245"/>
      <c r="M972" s="245"/>
      <c r="N972" s="245"/>
      <c r="O972" s="248"/>
      <c r="P972" s="354"/>
      <c r="Q972" s="245"/>
      <c r="R972" s="245"/>
      <c r="S972" s="245"/>
      <c r="T972" s="245"/>
      <c r="U972" s="245"/>
      <c r="V972" s="245"/>
      <c r="W972" s="245"/>
      <c r="X972" s="248"/>
      <c r="Y972" s="355"/>
      <c r="Z972" s="245"/>
      <c r="AA972" s="246"/>
      <c r="AB972" s="356"/>
      <c r="AC972" s="245"/>
      <c r="AD972" s="248"/>
      <c r="AE972" s="357"/>
      <c r="AF972" s="245"/>
      <c r="AG972" s="245"/>
      <c r="AH972" s="245"/>
      <c r="AI972" s="245"/>
      <c r="AJ972" s="245"/>
      <c r="AK972" s="245"/>
      <c r="AL972" s="245"/>
      <c r="AM972" s="248"/>
    </row>
    <row r="973" spans="1:39" ht="39.75" customHeight="1">
      <c r="A973" s="116">
        <f t="shared" si="4"/>
        <v>961</v>
      </c>
      <c r="B973" s="358" t="s">
        <v>223</v>
      </c>
      <c r="C973" s="248"/>
      <c r="D973" s="352"/>
      <c r="E973" s="245"/>
      <c r="F973" s="245"/>
      <c r="G973" s="245"/>
      <c r="H973" s="245"/>
      <c r="I973" s="245"/>
      <c r="J973" s="248"/>
      <c r="K973" s="353"/>
      <c r="L973" s="245"/>
      <c r="M973" s="245"/>
      <c r="N973" s="245"/>
      <c r="O973" s="248"/>
      <c r="P973" s="354"/>
      <c r="Q973" s="245"/>
      <c r="R973" s="245"/>
      <c r="S973" s="245"/>
      <c r="T973" s="245"/>
      <c r="U973" s="245"/>
      <c r="V973" s="245"/>
      <c r="W973" s="245"/>
      <c r="X973" s="248"/>
      <c r="Y973" s="355"/>
      <c r="Z973" s="245"/>
      <c r="AA973" s="246"/>
      <c r="AB973" s="356"/>
      <c r="AC973" s="245"/>
      <c r="AD973" s="248"/>
      <c r="AE973" s="357"/>
      <c r="AF973" s="245"/>
      <c r="AG973" s="245"/>
      <c r="AH973" s="245"/>
      <c r="AI973" s="245"/>
      <c r="AJ973" s="245"/>
      <c r="AK973" s="245"/>
      <c r="AL973" s="245"/>
      <c r="AM973" s="248"/>
    </row>
    <row r="974" spans="1:39" ht="39.75" customHeight="1">
      <c r="A974" s="116">
        <f t="shared" si="4"/>
        <v>962</v>
      </c>
      <c r="B974" s="358" t="s">
        <v>223</v>
      </c>
      <c r="C974" s="248"/>
      <c r="D974" s="352"/>
      <c r="E974" s="245"/>
      <c r="F974" s="245"/>
      <c r="G974" s="245"/>
      <c r="H974" s="245"/>
      <c r="I974" s="245"/>
      <c r="J974" s="248"/>
      <c r="K974" s="353"/>
      <c r="L974" s="245"/>
      <c r="M974" s="245"/>
      <c r="N974" s="245"/>
      <c r="O974" s="248"/>
      <c r="P974" s="354"/>
      <c r="Q974" s="245"/>
      <c r="R974" s="245"/>
      <c r="S974" s="245"/>
      <c r="T974" s="245"/>
      <c r="U974" s="245"/>
      <c r="V974" s="245"/>
      <c r="W974" s="245"/>
      <c r="X974" s="248"/>
      <c r="Y974" s="355"/>
      <c r="Z974" s="245"/>
      <c r="AA974" s="246"/>
      <c r="AB974" s="356"/>
      <c r="AC974" s="245"/>
      <c r="AD974" s="248"/>
      <c r="AE974" s="357"/>
      <c r="AF974" s="245"/>
      <c r="AG974" s="245"/>
      <c r="AH974" s="245"/>
      <c r="AI974" s="245"/>
      <c r="AJ974" s="245"/>
      <c r="AK974" s="245"/>
      <c r="AL974" s="245"/>
      <c r="AM974" s="248"/>
    </row>
    <row r="975" spans="1:39" ht="39.75" customHeight="1">
      <c r="A975" s="116">
        <f t="shared" si="4"/>
        <v>963</v>
      </c>
      <c r="B975" s="358" t="s">
        <v>223</v>
      </c>
      <c r="C975" s="248"/>
      <c r="D975" s="352"/>
      <c r="E975" s="245"/>
      <c r="F975" s="245"/>
      <c r="G975" s="245"/>
      <c r="H975" s="245"/>
      <c r="I975" s="245"/>
      <c r="J975" s="248"/>
      <c r="K975" s="353"/>
      <c r="L975" s="245"/>
      <c r="M975" s="245"/>
      <c r="N975" s="245"/>
      <c r="O975" s="248"/>
      <c r="P975" s="354"/>
      <c r="Q975" s="245"/>
      <c r="R975" s="245"/>
      <c r="S975" s="245"/>
      <c r="T975" s="245"/>
      <c r="U975" s="245"/>
      <c r="V975" s="245"/>
      <c r="W975" s="245"/>
      <c r="X975" s="248"/>
      <c r="Y975" s="355"/>
      <c r="Z975" s="245"/>
      <c r="AA975" s="246"/>
      <c r="AB975" s="356"/>
      <c r="AC975" s="245"/>
      <c r="AD975" s="248"/>
      <c r="AE975" s="357"/>
      <c r="AF975" s="245"/>
      <c r="AG975" s="245"/>
      <c r="AH975" s="245"/>
      <c r="AI975" s="245"/>
      <c r="AJ975" s="245"/>
      <c r="AK975" s="245"/>
      <c r="AL975" s="245"/>
      <c r="AM975" s="248"/>
    </row>
    <row r="976" spans="1:39" ht="39.75" customHeight="1">
      <c r="A976" s="116">
        <f t="shared" si="4"/>
        <v>964</v>
      </c>
      <c r="B976" s="358" t="s">
        <v>223</v>
      </c>
      <c r="C976" s="248"/>
      <c r="D976" s="352"/>
      <c r="E976" s="245"/>
      <c r="F976" s="245"/>
      <c r="G976" s="245"/>
      <c r="H976" s="245"/>
      <c r="I976" s="245"/>
      <c r="J976" s="248"/>
      <c r="K976" s="353"/>
      <c r="L976" s="245"/>
      <c r="M976" s="245"/>
      <c r="N976" s="245"/>
      <c r="O976" s="248"/>
      <c r="P976" s="354"/>
      <c r="Q976" s="245"/>
      <c r="R976" s="245"/>
      <c r="S976" s="245"/>
      <c r="T976" s="245"/>
      <c r="U976" s="245"/>
      <c r="V976" s="245"/>
      <c r="W976" s="245"/>
      <c r="X976" s="248"/>
      <c r="Y976" s="355"/>
      <c r="Z976" s="245"/>
      <c r="AA976" s="246"/>
      <c r="AB976" s="356"/>
      <c r="AC976" s="245"/>
      <c r="AD976" s="248"/>
      <c r="AE976" s="357"/>
      <c r="AF976" s="245"/>
      <c r="AG976" s="245"/>
      <c r="AH976" s="245"/>
      <c r="AI976" s="245"/>
      <c r="AJ976" s="245"/>
      <c r="AK976" s="245"/>
      <c r="AL976" s="245"/>
      <c r="AM976" s="248"/>
    </row>
    <row r="977" spans="1:39" ht="39.75" customHeight="1">
      <c r="A977" s="116">
        <f t="shared" si="4"/>
        <v>965</v>
      </c>
      <c r="B977" s="358" t="s">
        <v>223</v>
      </c>
      <c r="C977" s="248"/>
      <c r="D977" s="352"/>
      <c r="E977" s="245"/>
      <c r="F977" s="245"/>
      <c r="G977" s="245"/>
      <c r="H977" s="245"/>
      <c r="I977" s="245"/>
      <c r="J977" s="248"/>
      <c r="K977" s="353"/>
      <c r="L977" s="245"/>
      <c r="M977" s="245"/>
      <c r="N977" s="245"/>
      <c r="O977" s="248"/>
      <c r="P977" s="354"/>
      <c r="Q977" s="245"/>
      <c r="R977" s="245"/>
      <c r="S977" s="245"/>
      <c r="T977" s="245"/>
      <c r="U977" s="245"/>
      <c r="V977" s="245"/>
      <c r="W977" s="245"/>
      <c r="X977" s="248"/>
      <c r="Y977" s="355"/>
      <c r="Z977" s="245"/>
      <c r="AA977" s="246"/>
      <c r="AB977" s="356"/>
      <c r="AC977" s="245"/>
      <c r="AD977" s="248"/>
      <c r="AE977" s="357"/>
      <c r="AF977" s="245"/>
      <c r="AG977" s="245"/>
      <c r="AH977" s="245"/>
      <c r="AI977" s="245"/>
      <c r="AJ977" s="245"/>
      <c r="AK977" s="245"/>
      <c r="AL977" s="245"/>
      <c r="AM977" s="248"/>
    </row>
    <row r="978" spans="1:39" ht="39.75" customHeight="1">
      <c r="A978" s="116">
        <f t="shared" si="4"/>
        <v>966</v>
      </c>
      <c r="B978" s="358" t="s">
        <v>223</v>
      </c>
      <c r="C978" s="248"/>
      <c r="D978" s="352"/>
      <c r="E978" s="245"/>
      <c r="F978" s="245"/>
      <c r="G978" s="245"/>
      <c r="H978" s="245"/>
      <c r="I978" s="245"/>
      <c r="J978" s="248"/>
      <c r="K978" s="353"/>
      <c r="L978" s="245"/>
      <c r="M978" s="245"/>
      <c r="N978" s="245"/>
      <c r="O978" s="248"/>
      <c r="P978" s="354"/>
      <c r="Q978" s="245"/>
      <c r="R978" s="245"/>
      <c r="S978" s="245"/>
      <c r="T978" s="245"/>
      <c r="U978" s="245"/>
      <c r="V978" s="245"/>
      <c r="W978" s="245"/>
      <c r="X978" s="248"/>
      <c r="Y978" s="355"/>
      <c r="Z978" s="245"/>
      <c r="AA978" s="246"/>
      <c r="AB978" s="356"/>
      <c r="AC978" s="245"/>
      <c r="AD978" s="248"/>
      <c r="AE978" s="357"/>
      <c r="AF978" s="245"/>
      <c r="AG978" s="245"/>
      <c r="AH978" s="245"/>
      <c r="AI978" s="245"/>
      <c r="AJ978" s="245"/>
      <c r="AK978" s="245"/>
      <c r="AL978" s="245"/>
      <c r="AM978" s="248"/>
    </row>
    <row r="979" spans="1:39" ht="39.75" customHeight="1">
      <c r="A979" s="116">
        <f t="shared" si="4"/>
        <v>967</v>
      </c>
      <c r="B979" s="358" t="s">
        <v>223</v>
      </c>
      <c r="C979" s="248"/>
      <c r="D979" s="352"/>
      <c r="E979" s="245"/>
      <c r="F979" s="245"/>
      <c r="G979" s="245"/>
      <c r="H979" s="245"/>
      <c r="I979" s="245"/>
      <c r="J979" s="248"/>
      <c r="K979" s="353"/>
      <c r="L979" s="245"/>
      <c r="M979" s="245"/>
      <c r="N979" s="245"/>
      <c r="O979" s="248"/>
      <c r="P979" s="354"/>
      <c r="Q979" s="245"/>
      <c r="R979" s="245"/>
      <c r="S979" s="245"/>
      <c r="T979" s="245"/>
      <c r="U979" s="245"/>
      <c r="V979" s="245"/>
      <c r="W979" s="245"/>
      <c r="X979" s="248"/>
      <c r="Y979" s="355"/>
      <c r="Z979" s="245"/>
      <c r="AA979" s="246"/>
      <c r="AB979" s="356"/>
      <c r="AC979" s="245"/>
      <c r="AD979" s="248"/>
      <c r="AE979" s="357"/>
      <c r="AF979" s="245"/>
      <c r="AG979" s="245"/>
      <c r="AH979" s="245"/>
      <c r="AI979" s="245"/>
      <c r="AJ979" s="245"/>
      <c r="AK979" s="245"/>
      <c r="AL979" s="245"/>
      <c r="AM979" s="248"/>
    </row>
    <row r="980" spans="1:39" ht="39.75" customHeight="1">
      <c r="A980" s="116">
        <f t="shared" si="4"/>
        <v>968</v>
      </c>
      <c r="B980" s="358" t="s">
        <v>223</v>
      </c>
      <c r="C980" s="248"/>
      <c r="D980" s="352"/>
      <c r="E980" s="245"/>
      <c r="F980" s="245"/>
      <c r="G980" s="245"/>
      <c r="H980" s="245"/>
      <c r="I980" s="245"/>
      <c r="J980" s="248"/>
      <c r="K980" s="353"/>
      <c r="L980" s="245"/>
      <c r="M980" s="245"/>
      <c r="N980" s="245"/>
      <c r="O980" s="248"/>
      <c r="P980" s="354"/>
      <c r="Q980" s="245"/>
      <c r="R980" s="245"/>
      <c r="S980" s="245"/>
      <c r="T980" s="245"/>
      <c r="U980" s="245"/>
      <c r="V980" s="245"/>
      <c r="W980" s="245"/>
      <c r="X980" s="248"/>
      <c r="Y980" s="355"/>
      <c r="Z980" s="245"/>
      <c r="AA980" s="246"/>
      <c r="AB980" s="356"/>
      <c r="AC980" s="245"/>
      <c r="AD980" s="248"/>
      <c r="AE980" s="357"/>
      <c r="AF980" s="245"/>
      <c r="AG980" s="245"/>
      <c r="AH980" s="245"/>
      <c r="AI980" s="245"/>
      <c r="AJ980" s="245"/>
      <c r="AK980" s="245"/>
      <c r="AL980" s="245"/>
      <c r="AM980" s="248"/>
    </row>
    <row r="981" spans="1:39" ht="39.75" customHeight="1">
      <c r="A981" s="116">
        <f t="shared" si="4"/>
        <v>969</v>
      </c>
      <c r="B981" s="358" t="s">
        <v>223</v>
      </c>
      <c r="C981" s="248"/>
      <c r="D981" s="352"/>
      <c r="E981" s="245"/>
      <c r="F981" s="245"/>
      <c r="G981" s="245"/>
      <c r="H981" s="245"/>
      <c r="I981" s="245"/>
      <c r="J981" s="248"/>
      <c r="K981" s="353"/>
      <c r="L981" s="245"/>
      <c r="M981" s="245"/>
      <c r="N981" s="245"/>
      <c r="O981" s="248"/>
      <c r="P981" s="354"/>
      <c r="Q981" s="245"/>
      <c r="R981" s="245"/>
      <c r="S981" s="245"/>
      <c r="T981" s="245"/>
      <c r="U981" s="245"/>
      <c r="V981" s="245"/>
      <c r="W981" s="245"/>
      <c r="X981" s="248"/>
      <c r="Y981" s="355"/>
      <c r="Z981" s="245"/>
      <c r="AA981" s="246"/>
      <c r="AB981" s="356"/>
      <c r="AC981" s="245"/>
      <c r="AD981" s="248"/>
      <c r="AE981" s="357"/>
      <c r="AF981" s="245"/>
      <c r="AG981" s="245"/>
      <c r="AH981" s="245"/>
      <c r="AI981" s="245"/>
      <c r="AJ981" s="245"/>
      <c r="AK981" s="245"/>
      <c r="AL981" s="245"/>
      <c r="AM981" s="248"/>
    </row>
    <row r="982" spans="1:39" ht="39.75" customHeight="1">
      <c r="A982" s="116">
        <f t="shared" si="4"/>
        <v>970</v>
      </c>
      <c r="B982" s="358" t="s">
        <v>223</v>
      </c>
      <c r="C982" s="248"/>
      <c r="D982" s="352"/>
      <c r="E982" s="245"/>
      <c r="F982" s="245"/>
      <c r="G982" s="245"/>
      <c r="H982" s="245"/>
      <c r="I982" s="245"/>
      <c r="J982" s="248"/>
      <c r="K982" s="353"/>
      <c r="L982" s="245"/>
      <c r="M982" s="245"/>
      <c r="N982" s="245"/>
      <c r="O982" s="248"/>
      <c r="P982" s="354"/>
      <c r="Q982" s="245"/>
      <c r="R982" s="245"/>
      <c r="S982" s="245"/>
      <c r="T982" s="245"/>
      <c r="U982" s="245"/>
      <c r="V982" s="245"/>
      <c r="W982" s="245"/>
      <c r="X982" s="248"/>
      <c r="Y982" s="355"/>
      <c r="Z982" s="245"/>
      <c r="AA982" s="246"/>
      <c r="AB982" s="356"/>
      <c r="AC982" s="245"/>
      <c r="AD982" s="248"/>
      <c r="AE982" s="357"/>
      <c r="AF982" s="245"/>
      <c r="AG982" s="245"/>
      <c r="AH982" s="245"/>
      <c r="AI982" s="245"/>
      <c r="AJ982" s="245"/>
      <c r="AK982" s="245"/>
      <c r="AL982" s="245"/>
      <c r="AM982" s="248"/>
    </row>
    <row r="983" spans="1:39" ht="39.75" customHeight="1">
      <c r="A983" s="116">
        <f t="shared" si="4"/>
        <v>971</v>
      </c>
      <c r="B983" s="358" t="s">
        <v>223</v>
      </c>
      <c r="C983" s="248"/>
      <c r="D983" s="352"/>
      <c r="E983" s="245"/>
      <c r="F983" s="245"/>
      <c r="G983" s="245"/>
      <c r="H983" s="245"/>
      <c r="I983" s="245"/>
      <c r="J983" s="248"/>
      <c r="K983" s="353"/>
      <c r="L983" s="245"/>
      <c r="M983" s="245"/>
      <c r="N983" s="245"/>
      <c r="O983" s="248"/>
      <c r="P983" s="354"/>
      <c r="Q983" s="245"/>
      <c r="R983" s="245"/>
      <c r="S983" s="245"/>
      <c r="T983" s="245"/>
      <c r="U983" s="245"/>
      <c r="V983" s="245"/>
      <c r="W983" s="245"/>
      <c r="X983" s="248"/>
      <c r="Y983" s="355"/>
      <c r="Z983" s="245"/>
      <c r="AA983" s="246"/>
      <c r="AB983" s="356"/>
      <c r="AC983" s="245"/>
      <c r="AD983" s="248"/>
      <c r="AE983" s="357"/>
      <c r="AF983" s="245"/>
      <c r="AG983" s="245"/>
      <c r="AH983" s="245"/>
      <c r="AI983" s="245"/>
      <c r="AJ983" s="245"/>
      <c r="AK983" s="245"/>
      <c r="AL983" s="245"/>
      <c r="AM983" s="248"/>
    </row>
    <row r="984" spans="1:39" ht="39.75" customHeight="1">
      <c r="A984" s="116">
        <f t="shared" si="4"/>
        <v>972</v>
      </c>
      <c r="B984" s="358" t="s">
        <v>223</v>
      </c>
      <c r="C984" s="248"/>
      <c r="D984" s="352"/>
      <c r="E984" s="245"/>
      <c r="F984" s="245"/>
      <c r="G984" s="245"/>
      <c r="H984" s="245"/>
      <c r="I984" s="245"/>
      <c r="J984" s="248"/>
      <c r="K984" s="353"/>
      <c r="L984" s="245"/>
      <c r="M984" s="245"/>
      <c r="N984" s="245"/>
      <c r="O984" s="248"/>
      <c r="P984" s="354"/>
      <c r="Q984" s="245"/>
      <c r="R984" s="245"/>
      <c r="S984" s="245"/>
      <c r="T984" s="245"/>
      <c r="U984" s="245"/>
      <c r="V984" s="245"/>
      <c r="W984" s="245"/>
      <c r="X984" s="248"/>
      <c r="Y984" s="355"/>
      <c r="Z984" s="245"/>
      <c r="AA984" s="246"/>
      <c r="AB984" s="356"/>
      <c r="AC984" s="245"/>
      <c r="AD984" s="248"/>
      <c r="AE984" s="357"/>
      <c r="AF984" s="245"/>
      <c r="AG984" s="245"/>
      <c r="AH984" s="245"/>
      <c r="AI984" s="245"/>
      <c r="AJ984" s="245"/>
      <c r="AK984" s="245"/>
      <c r="AL984" s="245"/>
      <c r="AM984" s="248"/>
    </row>
    <row r="985" spans="1:39" ht="39.75" customHeight="1">
      <c r="A985" s="116">
        <f t="shared" si="4"/>
        <v>973</v>
      </c>
      <c r="B985" s="358" t="s">
        <v>223</v>
      </c>
      <c r="C985" s="248"/>
      <c r="D985" s="352"/>
      <c r="E985" s="245"/>
      <c r="F985" s="245"/>
      <c r="G985" s="245"/>
      <c r="H985" s="245"/>
      <c r="I985" s="245"/>
      <c r="J985" s="248"/>
      <c r="K985" s="353"/>
      <c r="L985" s="245"/>
      <c r="M985" s="245"/>
      <c r="N985" s="245"/>
      <c r="O985" s="248"/>
      <c r="P985" s="354"/>
      <c r="Q985" s="245"/>
      <c r="R985" s="245"/>
      <c r="S985" s="245"/>
      <c r="T985" s="245"/>
      <c r="U985" s="245"/>
      <c r="V985" s="245"/>
      <c r="W985" s="245"/>
      <c r="X985" s="248"/>
      <c r="Y985" s="355"/>
      <c r="Z985" s="245"/>
      <c r="AA985" s="246"/>
      <c r="AB985" s="356"/>
      <c r="AC985" s="245"/>
      <c r="AD985" s="248"/>
      <c r="AE985" s="357"/>
      <c r="AF985" s="245"/>
      <c r="AG985" s="245"/>
      <c r="AH985" s="245"/>
      <c r="AI985" s="245"/>
      <c r="AJ985" s="245"/>
      <c r="AK985" s="245"/>
      <c r="AL985" s="245"/>
      <c r="AM985" s="248"/>
    </row>
    <row r="986" spans="1:39" ht="39.75" customHeight="1">
      <c r="A986" s="116">
        <f t="shared" si="4"/>
        <v>974</v>
      </c>
      <c r="B986" s="358" t="s">
        <v>223</v>
      </c>
      <c r="C986" s="248"/>
      <c r="D986" s="352"/>
      <c r="E986" s="245"/>
      <c r="F986" s="245"/>
      <c r="G986" s="245"/>
      <c r="H986" s="245"/>
      <c r="I986" s="245"/>
      <c r="J986" s="248"/>
      <c r="K986" s="353"/>
      <c r="L986" s="245"/>
      <c r="M986" s="245"/>
      <c r="N986" s="245"/>
      <c r="O986" s="248"/>
      <c r="P986" s="354"/>
      <c r="Q986" s="245"/>
      <c r="R986" s="245"/>
      <c r="S986" s="245"/>
      <c r="T986" s="245"/>
      <c r="U986" s="245"/>
      <c r="V986" s="245"/>
      <c r="W986" s="245"/>
      <c r="X986" s="248"/>
      <c r="Y986" s="355"/>
      <c r="Z986" s="245"/>
      <c r="AA986" s="246"/>
      <c r="AB986" s="356"/>
      <c r="AC986" s="245"/>
      <c r="AD986" s="248"/>
      <c r="AE986" s="357"/>
      <c r="AF986" s="245"/>
      <c r="AG986" s="245"/>
      <c r="AH986" s="245"/>
      <c r="AI986" s="245"/>
      <c r="AJ986" s="245"/>
      <c r="AK986" s="245"/>
      <c r="AL986" s="245"/>
      <c r="AM986" s="248"/>
    </row>
    <row r="987" spans="1:39" ht="39.75" customHeight="1">
      <c r="A987" s="116">
        <f t="shared" si="4"/>
        <v>975</v>
      </c>
      <c r="B987" s="358" t="s">
        <v>223</v>
      </c>
      <c r="C987" s="248"/>
      <c r="D987" s="352"/>
      <c r="E987" s="245"/>
      <c r="F987" s="245"/>
      <c r="G987" s="245"/>
      <c r="H987" s="245"/>
      <c r="I987" s="245"/>
      <c r="J987" s="248"/>
      <c r="K987" s="353"/>
      <c r="L987" s="245"/>
      <c r="M987" s="245"/>
      <c r="N987" s="245"/>
      <c r="O987" s="248"/>
      <c r="P987" s="354"/>
      <c r="Q987" s="245"/>
      <c r="R987" s="245"/>
      <c r="S987" s="245"/>
      <c r="T987" s="245"/>
      <c r="U987" s="245"/>
      <c r="V987" s="245"/>
      <c r="W987" s="245"/>
      <c r="X987" s="248"/>
      <c r="Y987" s="355"/>
      <c r="Z987" s="245"/>
      <c r="AA987" s="246"/>
      <c r="AB987" s="356"/>
      <c r="AC987" s="245"/>
      <c r="AD987" s="248"/>
      <c r="AE987" s="357"/>
      <c r="AF987" s="245"/>
      <c r="AG987" s="245"/>
      <c r="AH987" s="245"/>
      <c r="AI987" s="245"/>
      <c r="AJ987" s="245"/>
      <c r="AK987" s="245"/>
      <c r="AL987" s="245"/>
      <c r="AM987" s="248"/>
    </row>
    <row r="988" spans="1:39" ht="39.75" customHeight="1">
      <c r="A988" s="116">
        <f t="shared" si="4"/>
        <v>976</v>
      </c>
      <c r="B988" s="358" t="s">
        <v>223</v>
      </c>
      <c r="C988" s="248"/>
      <c r="D988" s="352"/>
      <c r="E988" s="245"/>
      <c r="F988" s="245"/>
      <c r="G988" s="245"/>
      <c r="H988" s="245"/>
      <c r="I988" s="245"/>
      <c r="J988" s="248"/>
      <c r="K988" s="353"/>
      <c r="L988" s="245"/>
      <c r="M988" s="245"/>
      <c r="N988" s="245"/>
      <c r="O988" s="248"/>
      <c r="P988" s="354"/>
      <c r="Q988" s="245"/>
      <c r="R988" s="245"/>
      <c r="S988" s="245"/>
      <c r="T988" s="245"/>
      <c r="U988" s="245"/>
      <c r="V988" s="245"/>
      <c r="W988" s="245"/>
      <c r="X988" s="248"/>
      <c r="Y988" s="355"/>
      <c r="Z988" s="245"/>
      <c r="AA988" s="246"/>
      <c r="AB988" s="356"/>
      <c r="AC988" s="245"/>
      <c r="AD988" s="248"/>
      <c r="AE988" s="357"/>
      <c r="AF988" s="245"/>
      <c r="AG988" s="245"/>
      <c r="AH988" s="245"/>
      <c r="AI988" s="245"/>
      <c r="AJ988" s="245"/>
      <c r="AK988" s="245"/>
      <c r="AL988" s="245"/>
      <c r="AM988" s="248"/>
    </row>
    <row r="989" spans="1:39" ht="39.75" customHeight="1">
      <c r="A989" s="116">
        <f t="shared" si="4"/>
        <v>977</v>
      </c>
      <c r="B989" s="358" t="s">
        <v>223</v>
      </c>
      <c r="C989" s="248"/>
      <c r="D989" s="352"/>
      <c r="E989" s="245"/>
      <c r="F989" s="245"/>
      <c r="G989" s="245"/>
      <c r="H989" s="245"/>
      <c r="I989" s="245"/>
      <c r="J989" s="248"/>
      <c r="K989" s="353"/>
      <c r="L989" s="245"/>
      <c r="M989" s="245"/>
      <c r="N989" s="245"/>
      <c r="O989" s="248"/>
      <c r="P989" s="354"/>
      <c r="Q989" s="245"/>
      <c r="R989" s="245"/>
      <c r="S989" s="245"/>
      <c r="T989" s="245"/>
      <c r="U989" s="245"/>
      <c r="V989" s="245"/>
      <c r="W989" s="245"/>
      <c r="X989" s="248"/>
      <c r="Y989" s="355"/>
      <c r="Z989" s="245"/>
      <c r="AA989" s="246"/>
      <c r="AB989" s="356"/>
      <c r="AC989" s="245"/>
      <c r="AD989" s="248"/>
      <c r="AE989" s="357"/>
      <c r="AF989" s="245"/>
      <c r="AG989" s="245"/>
      <c r="AH989" s="245"/>
      <c r="AI989" s="245"/>
      <c r="AJ989" s="245"/>
      <c r="AK989" s="245"/>
      <c r="AL989" s="245"/>
      <c r="AM989" s="248"/>
    </row>
    <row r="990" spans="1:39" ht="39.75" customHeight="1">
      <c r="A990" s="116">
        <f t="shared" si="4"/>
        <v>978</v>
      </c>
      <c r="B990" s="358" t="s">
        <v>223</v>
      </c>
      <c r="C990" s="248"/>
      <c r="D990" s="352"/>
      <c r="E990" s="245"/>
      <c r="F990" s="245"/>
      <c r="G990" s="245"/>
      <c r="H990" s="245"/>
      <c r="I990" s="245"/>
      <c r="J990" s="248"/>
      <c r="K990" s="353"/>
      <c r="L990" s="245"/>
      <c r="M990" s="245"/>
      <c r="N990" s="245"/>
      <c r="O990" s="248"/>
      <c r="P990" s="354"/>
      <c r="Q990" s="245"/>
      <c r="R990" s="245"/>
      <c r="S990" s="245"/>
      <c r="T990" s="245"/>
      <c r="U990" s="245"/>
      <c r="V990" s="245"/>
      <c r="W990" s="245"/>
      <c r="X990" s="248"/>
      <c r="Y990" s="355"/>
      <c r="Z990" s="245"/>
      <c r="AA990" s="246"/>
      <c r="AB990" s="356"/>
      <c r="AC990" s="245"/>
      <c r="AD990" s="248"/>
      <c r="AE990" s="357"/>
      <c r="AF990" s="245"/>
      <c r="AG990" s="245"/>
      <c r="AH990" s="245"/>
      <c r="AI990" s="245"/>
      <c r="AJ990" s="245"/>
      <c r="AK990" s="245"/>
      <c r="AL990" s="245"/>
      <c r="AM990" s="248"/>
    </row>
    <row r="991" spans="1:39" ht="39.75" customHeight="1">
      <c r="A991" s="116">
        <f t="shared" si="4"/>
        <v>979</v>
      </c>
      <c r="B991" s="358" t="s">
        <v>223</v>
      </c>
      <c r="C991" s="248"/>
      <c r="D991" s="352"/>
      <c r="E991" s="245"/>
      <c r="F991" s="245"/>
      <c r="G991" s="245"/>
      <c r="H991" s="245"/>
      <c r="I991" s="245"/>
      <c r="J991" s="248"/>
      <c r="K991" s="353"/>
      <c r="L991" s="245"/>
      <c r="M991" s="245"/>
      <c r="N991" s="245"/>
      <c r="O991" s="248"/>
      <c r="P991" s="354"/>
      <c r="Q991" s="245"/>
      <c r="R991" s="245"/>
      <c r="S991" s="245"/>
      <c r="T991" s="245"/>
      <c r="U991" s="245"/>
      <c r="V991" s="245"/>
      <c r="W991" s="245"/>
      <c r="X991" s="248"/>
      <c r="Y991" s="355"/>
      <c r="Z991" s="245"/>
      <c r="AA991" s="246"/>
      <c r="AB991" s="356"/>
      <c r="AC991" s="245"/>
      <c r="AD991" s="248"/>
      <c r="AE991" s="357"/>
      <c r="AF991" s="245"/>
      <c r="AG991" s="245"/>
      <c r="AH991" s="245"/>
      <c r="AI991" s="245"/>
      <c r="AJ991" s="245"/>
      <c r="AK991" s="245"/>
      <c r="AL991" s="245"/>
      <c r="AM991" s="248"/>
    </row>
    <row r="992" spans="1:39" ht="39.75" customHeight="1">
      <c r="A992" s="116">
        <f t="shared" si="4"/>
        <v>980</v>
      </c>
      <c r="B992" s="358" t="s">
        <v>223</v>
      </c>
      <c r="C992" s="248"/>
      <c r="D992" s="352"/>
      <c r="E992" s="245"/>
      <c r="F992" s="245"/>
      <c r="G992" s="245"/>
      <c r="H992" s="245"/>
      <c r="I992" s="245"/>
      <c r="J992" s="248"/>
      <c r="K992" s="353"/>
      <c r="L992" s="245"/>
      <c r="M992" s="245"/>
      <c r="N992" s="245"/>
      <c r="O992" s="248"/>
      <c r="P992" s="354"/>
      <c r="Q992" s="245"/>
      <c r="R992" s="245"/>
      <c r="S992" s="245"/>
      <c r="T992" s="245"/>
      <c r="U992" s="245"/>
      <c r="V992" s="245"/>
      <c r="W992" s="245"/>
      <c r="X992" s="248"/>
      <c r="Y992" s="355"/>
      <c r="Z992" s="245"/>
      <c r="AA992" s="246"/>
      <c r="AB992" s="356"/>
      <c r="AC992" s="245"/>
      <c r="AD992" s="248"/>
      <c r="AE992" s="357"/>
      <c r="AF992" s="245"/>
      <c r="AG992" s="245"/>
      <c r="AH992" s="245"/>
      <c r="AI992" s="245"/>
      <c r="AJ992" s="245"/>
      <c r="AK992" s="245"/>
      <c r="AL992" s="245"/>
      <c r="AM992" s="248"/>
    </row>
    <row r="993" spans="1:39" ht="39.75" customHeight="1">
      <c r="A993" s="116">
        <f t="shared" si="4"/>
        <v>981</v>
      </c>
      <c r="B993" s="358" t="s">
        <v>223</v>
      </c>
      <c r="C993" s="248"/>
      <c r="D993" s="352"/>
      <c r="E993" s="245"/>
      <c r="F993" s="245"/>
      <c r="G993" s="245"/>
      <c r="H993" s="245"/>
      <c r="I993" s="245"/>
      <c r="J993" s="248"/>
      <c r="K993" s="353"/>
      <c r="L993" s="245"/>
      <c r="M993" s="245"/>
      <c r="N993" s="245"/>
      <c r="O993" s="248"/>
      <c r="P993" s="354"/>
      <c r="Q993" s="245"/>
      <c r="R993" s="245"/>
      <c r="S993" s="245"/>
      <c r="T993" s="245"/>
      <c r="U993" s="245"/>
      <c r="V993" s="245"/>
      <c r="W993" s="245"/>
      <c r="X993" s="248"/>
      <c r="Y993" s="355"/>
      <c r="Z993" s="245"/>
      <c r="AA993" s="246"/>
      <c r="AB993" s="356"/>
      <c r="AC993" s="245"/>
      <c r="AD993" s="248"/>
      <c r="AE993" s="357"/>
      <c r="AF993" s="245"/>
      <c r="AG993" s="245"/>
      <c r="AH993" s="245"/>
      <c r="AI993" s="245"/>
      <c r="AJ993" s="245"/>
      <c r="AK993" s="245"/>
      <c r="AL993" s="245"/>
      <c r="AM993" s="248"/>
    </row>
    <row r="994" spans="1:39" ht="39.75" customHeight="1">
      <c r="A994" s="116">
        <f t="shared" si="4"/>
        <v>982</v>
      </c>
      <c r="B994" s="358" t="s">
        <v>223</v>
      </c>
      <c r="C994" s="248"/>
      <c r="D994" s="352"/>
      <c r="E994" s="245"/>
      <c r="F994" s="245"/>
      <c r="G994" s="245"/>
      <c r="H994" s="245"/>
      <c r="I994" s="245"/>
      <c r="J994" s="248"/>
      <c r="K994" s="353"/>
      <c r="L994" s="245"/>
      <c r="M994" s="245"/>
      <c r="N994" s="245"/>
      <c r="O994" s="248"/>
      <c r="P994" s="354"/>
      <c r="Q994" s="245"/>
      <c r="R994" s="245"/>
      <c r="S994" s="245"/>
      <c r="T994" s="245"/>
      <c r="U994" s="245"/>
      <c r="V994" s="245"/>
      <c r="W994" s="245"/>
      <c r="X994" s="248"/>
      <c r="Y994" s="355"/>
      <c r="Z994" s="245"/>
      <c r="AA994" s="246"/>
      <c r="AB994" s="356"/>
      <c r="AC994" s="245"/>
      <c r="AD994" s="248"/>
      <c r="AE994" s="357"/>
      <c r="AF994" s="245"/>
      <c r="AG994" s="245"/>
      <c r="AH994" s="245"/>
      <c r="AI994" s="245"/>
      <c r="AJ994" s="245"/>
      <c r="AK994" s="245"/>
      <c r="AL994" s="245"/>
      <c r="AM994" s="248"/>
    </row>
    <row r="995" spans="1:39" ht="39.75" customHeight="1">
      <c r="A995" s="116">
        <f t="shared" si="4"/>
        <v>983</v>
      </c>
      <c r="B995" s="358" t="s">
        <v>223</v>
      </c>
      <c r="C995" s="248"/>
      <c r="D995" s="352"/>
      <c r="E995" s="245"/>
      <c r="F995" s="245"/>
      <c r="G995" s="245"/>
      <c r="H995" s="245"/>
      <c r="I995" s="245"/>
      <c r="J995" s="248"/>
      <c r="K995" s="353"/>
      <c r="L995" s="245"/>
      <c r="M995" s="245"/>
      <c r="N995" s="245"/>
      <c r="O995" s="248"/>
      <c r="P995" s="354"/>
      <c r="Q995" s="245"/>
      <c r="R995" s="245"/>
      <c r="S995" s="245"/>
      <c r="T995" s="245"/>
      <c r="U995" s="245"/>
      <c r="V995" s="245"/>
      <c r="W995" s="245"/>
      <c r="X995" s="248"/>
      <c r="Y995" s="355"/>
      <c r="Z995" s="245"/>
      <c r="AA995" s="246"/>
      <c r="AB995" s="356"/>
      <c r="AC995" s="245"/>
      <c r="AD995" s="248"/>
      <c r="AE995" s="357"/>
      <c r="AF995" s="245"/>
      <c r="AG995" s="245"/>
      <c r="AH995" s="245"/>
      <c r="AI995" s="245"/>
      <c r="AJ995" s="245"/>
      <c r="AK995" s="245"/>
      <c r="AL995" s="245"/>
      <c r="AM995" s="248"/>
    </row>
    <row r="996" spans="1:39" ht="39.75" customHeight="1">
      <c r="A996" s="116">
        <f t="shared" si="4"/>
        <v>984</v>
      </c>
      <c r="B996" s="358" t="s">
        <v>223</v>
      </c>
      <c r="C996" s="248"/>
      <c r="D996" s="352"/>
      <c r="E996" s="245"/>
      <c r="F996" s="245"/>
      <c r="G996" s="245"/>
      <c r="H996" s="245"/>
      <c r="I996" s="245"/>
      <c r="J996" s="248"/>
      <c r="K996" s="353"/>
      <c r="L996" s="245"/>
      <c r="M996" s="245"/>
      <c r="N996" s="245"/>
      <c r="O996" s="248"/>
      <c r="P996" s="354"/>
      <c r="Q996" s="245"/>
      <c r="R996" s="245"/>
      <c r="S996" s="245"/>
      <c r="T996" s="245"/>
      <c r="U996" s="245"/>
      <c r="V996" s="245"/>
      <c r="W996" s="245"/>
      <c r="X996" s="248"/>
      <c r="Y996" s="355"/>
      <c r="Z996" s="245"/>
      <c r="AA996" s="246"/>
      <c r="AB996" s="356"/>
      <c r="AC996" s="245"/>
      <c r="AD996" s="248"/>
      <c r="AE996" s="357"/>
      <c r="AF996" s="245"/>
      <c r="AG996" s="245"/>
      <c r="AH996" s="245"/>
      <c r="AI996" s="245"/>
      <c r="AJ996" s="245"/>
      <c r="AK996" s="245"/>
      <c r="AL996" s="245"/>
      <c r="AM996" s="248"/>
    </row>
    <row r="997" spans="1:39" ht="39.75" customHeight="1">
      <c r="A997" s="116">
        <f t="shared" si="4"/>
        <v>985</v>
      </c>
      <c r="B997" s="358" t="s">
        <v>223</v>
      </c>
      <c r="C997" s="248"/>
      <c r="D997" s="352"/>
      <c r="E997" s="245"/>
      <c r="F997" s="245"/>
      <c r="G997" s="245"/>
      <c r="H997" s="245"/>
      <c r="I997" s="245"/>
      <c r="J997" s="248"/>
      <c r="K997" s="353"/>
      <c r="L997" s="245"/>
      <c r="M997" s="245"/>
      <c r="N997" s="245"/>
      <c r="O997" s="248"/>
      <c r="P997" s="354"/>
      <c r="Q997" s="245"/>
      <c r="R997" s="245"/>
      <c r="S997" s="245"/>
      <c r="T997" s="245"/>
      <c r="U997" s="245"/>
      <c r="V997" s="245"/>
      <c r="W997" s="245"/>
      <c r="X997" s="248"/>
      <c r="Y997" s="355"/>
      <c r="Z997" s="245"/>
      <c r="AA997" s="246"/>
      <c r="AB997" s="356"/>
      <c r="AC997" s="245"/>
      <c r="AD997" s="248"/>
      <c r="AE997" s="357"/>
      <c r="AF997" s="245"/>
      <c r="AG997" s="245"/>
      <c r="AH997" s="245"/>
      <c r="AI997" s="245"/>
      <c r="AJ997" s="245"/>
      <c r="AK997" s="245"/>
      <c r="AL997" s="245"/>
      <c r="AM997" s="248"/>
    </row>
    <row r="998" spans="1:39" ht="39.75" customHeight="1">
      <c r="A998" s="116">
        <f t="shared" si="4"/>
        <v>986</v>
      </c>
      <c r="B998" s="358" t="s">
        <v>223</v>
      </c>
      <c r="C998" s="248"/>
      <c r="D998" s="352"/>
      <c r="E998" s="245"/>
      <c r="F998" s="245"/>
      <c r="G998" s="245"/>
      <c r="H998" s="245"/>
      <c r="I998" s="245"/>
      <c r="J998" s="248"/>
      <c r="K998" s="353"/>
      <c r="L998" s="245"/>
      <c r="M998" s="245"/>
      <c r="N998" s="245"/>
      <c r="O998" s="248"/>
      <c r="P998" s="354"/>
      <c r="Q998" s="245"/>
      <c r="R998" s="245"/>
      <c r="S998" s="245"/>
      <c r="T998" s="245"/>
      <c r="U998" s="245"/>
      <c r="V998" s="245"/>
      <c r="W998" s="245"/>
      <c r="X998" s="248"/>
      <c r="Y998" s="355"/>
      <c r="Z998" s="245"/>
      <c r="AA998" s="246"/>
      <c r="AB998" s="356"/>
      <c r="AC998" s="245"/>
      <c r="AD998" s="248"/>
      <c r="AE998" s="357"/>
      <c r="AF998" s="245"/>
      <c r="AG998" s="245"/>
      <c r="AH998" s="245"/>
      <c r="AI998" s="245"/>
      <c r="AJ998" s="245"/>
      <c r="AK998" s="245"/>
      <c r="AL998" s="245"/>
      <c r="AM998" s="248"/>
    </row>
    <row r="999" spans="1:39" ht="39.75" customHeight="1">
      <c r="A999" s="116">
        <f t="shared" si="4"/>
        <v>987</v>
      </c>
      <c r="B999" s="358" t="s">
        <v>223</v>
      </c>
      <c r="C999" s="248"/>
      <c r="D999" s="352"/>
      <c r="E999" s="245"/>
      <c r="F999" s="245"/>
      <c r="G999" s="245"/>
      <c r="H999" s="245"/>
      <c r="I999" s="245"/>
      <c r="J999" s="248"/>
      <c r="K999" s="353"/>
      <c r="L999" s="245"/>
      <c r="M999" s="245"/>
      <c r="N999" s="245"/>
      <c r="O999" s="248"/>
      <c r="P999" s="354"/>
      <c r="Q999" s="245"/>
      <c r="R999" s="245"/>
      <c r="S999" s="245"/>
      <c r="T999" s="245"/>
      <c r="U999" s="245"/>
      <c r="V999" s="245"/>
      <c r="W999" s="245"/>
      <c r="X999" s="248"/>
      <c r="Y999" s="355"/>
      <c r="Z999" s="245"/>
      <c r="AA999" s="246"/>
      <c r="AB999" s="356"/>
      <c r="AC999" s="245"/>
      <c r="AD999" s="248"/>
      <c r="AE999" s="357"/>
      <c r="AF999" s="245"/>
      <c r="AG999" s="245"/>
      <c r="AH999" s="245"/>
      <c r="AI999" s="245"/>
      <c r="AJ999" s="245"/>
      <c r="AK999" s="245"/>
      <c r="AL999" s="245"/>
      <c r="AM999" s="248"/>
    </row>
    <row r="1000" spans="1:39" ht="39.75" customHeight="1">
      <c r="A1000" s="116">
        <f t="shared" si="4"/>
        <v>988</v>
      </c>
      <c r="B1000" s="358" t="s">
        <v>223</v>
      </c>
      <c r="C1000" s="248"/>
      <c r="D1000" s="352"/>
      <c r="E1000" s="245"/>
      <c r="F1000" s="245"/>
      <c r="G1000" s="245"/>
      <c r="H1000" s="245"/>
      <c r="I1000" s="245"/>
      <c r="J1000" s="248"/>
      <c r="K1000" s="353"/>
      <c r="L1000" s="245"/>
      <c r="M1000" s="245"/>
      <c r="N1000" s="245"/>
      <c r="O1000" s="248"/>
      <c r="P1000" s="354"/>
      <c r="Q1000" s="245"/>
      <c r="R1000" s="245"/>
      <c r="S1000" s="245"/>
      <c r="T1000" s="245"/>
      <c r="U1000" s="245"/>
      <c r="V1000" s="245"/>
      <c r="W1000" s="245"/>
      <c r="X1000" s="248"/>
      <c r="Y1000" s="355"/>
      <c r="Z1000" s="245"/>
      <c r="AA1000" s="246"/>
      <c r="AB1000" s="356"/>
      <c r="AC1000" s="245"/>
      <c r="AD1000" s="248"/>
      <c r="AE1000" s="357"/>
      <c r="AF1000" s="245"/>
      <c r="AG1000" s="245"/>
      <c r="AH1000" s="245"/>
      <c r="AI1000" s="245"/>
      <c r="AJ1000" s="245"/>
      <c r="AK1000" s="245"/>
      <c r="AL1000" s="245"/>
      <c r="AM1000" s="248"/>
    </row>
    <row r="1001" spans="1:39" ht="39.75" customHeight="1">
      <c r="A1001" s="116">
        <f t="shared" si="4"/>
        <v>989</v>
      </c>
      <c r="B1001" s="358" t="s">
        <v>223</v>
      </c>
      <c r="C1001" s="248"/>
      <c r="D1001" s="352"/>
      <c r="E1001" s="245"/>
      <c r="F1001" s="245"/>
      <c r="G1001" s="245"/>
      <c r="H1001" s="245"/>
      <c r="I1001" s="245"/>
      <c r="J1001" s="248"/>
      <c r="K1001" s="353"/>
      <c r="L1001" s="245"/>
      <c r="M1001" s="245"/>
      <c r="N1001" s="245"/>
      <c r="O1001" s="248"/>
      <c r="P1001" s="354"/>
      <c r="Q1001" s="245"/>
      <c r="R1001" s="245"/>
      <c r="S1001" s="245"/>
      <c r="T1001" s="245"/>
      <c r="U1001" s="245"/>
      <c r="V1001" s="245"/>
      <c r="W1001" s="245"/>
      <c r="X1001" s="248"/>
      <c r="Y1001" s="355"/>
      <c r="Z1001" s="245"/>
      <c r="AA1001" s="246"/>
      <c r="AB1001" s="356"/>
      <c r="AC1001" s="245"/>
      <c r="AD1001" s="248"/>
      <c r="AE1001" s="357"/>
      <c r="AF1001" s="245"/>
      <c r="AG1001" s="245"/>
      <c r="AH1001" s="245"/>
      <c r="AI1001" s="245"/>
      <c r="AJ1001" s="245"/>
      <c r="AK1001" s="245"/>
      <c r="AL1001" s="245"/>
      <c r="AM1001" s="248"/>
    </row>
    <row r="1002" spans="1:39" ht="39.75" customHeight="1">
      <c r="A1002" s="116">
        <f t="shared" si="4"/>
        <v>990</v>
      </c>
      <c r="B1002" s="358" t="s">
        <v>223</v>
      </c>
      <c r="C1002" s="248"/>
      <c r="D1002" s="352"/>
      <c r="E1002" s="245"/>
      <c r="F1002" s="245"/>
      <c r="G1002" s="245"/>
      <c r="H1002" s="245"/>
      <c r="I1002" s="245"/>
      <c r="J1002" s="248"/>
      <c r="K1002" s="353"/>
      <c r="L1002" s="245"/>
      <c r="M1002" s="245"/>
      <c r="N1002" s="245"/>
      <c r="O1002" s="248"/>
      <c r="P1002" s="354"/>
      <c r="Q1002" s="245"/>
      <c r="R1002" s="245"/>
      <c r="S1002" s="245"/>
      <c r="T1002" s="245"/>
      <c r="U1002" s="245"/>
      <c r="V1002" s="245"/>
      <c r="W1002" s="245"/>
      <c r="X1002" s="248"/>
      <c r="Y1002" s="355"/>
      <c r="Z1002" s="245"/>
      <c r="AA1002" s="246"/>
      <c r="AB1002" s="356"/>
      <c r="AC1002" s="245"/>
      <c r="AD1002" s="248"/>
      <c r="AE1002" s="357"/>
      <c r="AF1002" s="245"/>
      <c r="AG1002" s="245"/>
      <c r="AH1002" s="245"/>
      <c r="AI1002" s="245"/>
      <c r="AJ1002" s="245"/>
      <c r="AK1002" s="245"/>
      <c r="AL1002" s="245"/>
      <c r="AM1002" s="248"/>
    </row>
    <row r="1003" spans="1:39" ht="39.75" customHeight="1">
      <c r="A1003" s="116">
        <f t="shared" si="4"/>
        <v>991</v>
      </c>
      <c r="B1003" s="358" t="s">
        <v>223</v>
      </c>
      <c r="C1003" s="248"/>
      <c r="D1003" s="352"/>
      <c r="E1003" s="245"/>
      <c r="F1003" s="245"/>
      <c r="G1003" s="245"/>
      <c r="H1003" s="245"/>
      <c r="I1003" s="245"/>
      <c r="J1003" s="248"/>
      <c r="K1003" s="353"/>
      <c r="L1003" s="245"/>
      <c r="M1003" s="245"/>
      <c r="N1003" s="245"/>
      <c r="O1003" s="248"/>
      <c r="P1003" s="354"/>
      <c r="Q1003" s="245"/>
      <c r="R1003" s="245"/>
      <c r="S1003" s="245"/>
      <c r="T1003" s="245"/>
      <c r="U1003" s="245"/>
      <c r="V1003" s="245"/>
      <c r="W1003" s="245"/>
      <c r="X1003" s="248"/>
      <c r="Y1003" s="355"/>
      <c r="Z1003" s="245"/>
      <c r="AA1003" s="246"/>
      <c r="AB1003" s="356"/>
      <c r="AC1003" s="245"/>
      <c r="AD1003" s="248"/>
      <c r="AE1003" s="357"/>
      <c r="AF1003" s="245"/>
      <c r="AG1003" s="245"/>
      <c r="AH1003" s="245"/>
      <c r="AI1003" s="245"/>
      <c r="AJ1003" s="245"/>
      <c r="AK1003" s="245"/>
      <c r="AL1003" s="245"/>
      <c r="AM1003" s="248"/>
    </row>
    <row r="1004" spans="1:39" ht="39.75" customHeight="1">
      <c r="A1004" s="116">
        <f t="shared" si="4"/>
        <v>992</v>
      </c>
      <c r="B1004" s="358" t="s">
        <v>223</v>
      </c>
      <c r="C1004" s="248"/>
      <c r="D1004" s="352"/>
      <c r="E1004" s="245"/>
      <c r="F1004" s="245"/>
      <c r="G1004" s="245"/>
      <c r="H1004" s="245"/>
      <c r="I1004" s="245"/>
      <c r="J1004" s="248"/>
      <c r="K1004" s="353"/>
      <c r="L1004" s="245"/>
      <c r="M1004" s="245"/>
      <c r="N1004" s="245"/>
      <c r="O1004" s="248"/>
      <c r="P1004" s="354"/>
      <c r="Q1004" s="245"/>
      <c r="R1004" s="245"/>
      <c r="S1004" s="245"/>
      <c r="T1004" s="245"/>
      <c r="U1004" s="245"/>
      <c r="V1004" s="245"/>
      <c r="W1004" s="245"/>
      <c r="X1004" s="248"/>
      <c r="Y1004" s="355"/>
      <c r="Z1004" s="245"/>
      <c r="AA1004" s="246"/>
      <c r="AB1004" s="356"/>
      <c r="AC1004" s="245"/>
      <c r="AD1004" s="248"/>
      <c r="AE1004" s="357"/>
      <c r="AF1004" s="245"/>
      <c r="AG1004" s="245"/>
      <c r="AH1004" s="245"/>
      <c r="AI1004" s="245"/>
      <c r="AJ1004" s="245"/>
      <c r="AK1004" s="245"/>
      <c r="AL1004" s="245"/>
      <c r="AM1004" s="248"/>
    </row>
    <row r="1005" spans="1:39" ht="39.75" customHeight="1">
      <c r="A1005" s="116">
        <f t="shared" si="4"/>
        <v>993</v>
      </c>
      <c r="B1005" s="358" t="s">
        <v>223</v>
      </c>
      <c r="C1005" s="248"/>
      <c r="D1005" s="352"/>
      <c r="E1005" s="245"/>
      <c r="F1005" s="245"/>
      <c r="G1005" s="245"/>
      <c r="H1005" s="245"/>
      <c r="I1005" s="245"/>
      <c r="J1005" s="248"/>
      <c r="K1005" s="353"/>
      <c r="L1005" s="245"/>
      <c r="M1005" s="245"/>
      <c r="N1005" s="245"/>
      <c r="O1005" s="248"/>
      <c r="P1005" s="354"/>
      <c r="Q1005" s="245"/>
      <c r="R1005" s="245"/>
      <c r="S1005" s="245"/>
      <c r="T1005" s="245"/>
      <c r="U1005" s="245"/>
      <c r="V1005" s="245"/>
      <c r="W1005" s="245"/>
      <c r="X1005" s="248"/>
      <c r="Y1005" s="355"/>
      <c r="Z1005" s="245"/>
      <c r="AA1005" s="246"/>
      <c r="AB1005" s="356"/>
      <c r="AC1005" s="245"/>
      <c r="AD1005" s="248"/>
      <c r="AE1005" s="357"/>
      <c r="AF1005" s="245"/>
      <c r="AG1005" s="245"/>
      <c r="AH1005" s="245"/>
      <c r="AI1005" s="245"/>
      <c r="AJ1005" s="245"/>
      <c r="AK1005" s="245"/>
      <c r="AL1005" s="245"/>
      <c r="AM1005" s="248"/>
    </row>
    <row r="1006" spans="1:39" ht="39.75" customHeight="1">
      <c r="A1006" s="116">
        <f t="shared" si="4"/>
        <v>994</v>
      </c>
      <c r="B1006" s="358" t="s">
        <v>223</v>
      </c>
      <c r="C1006" s="248"/>
      <c r="D1006" s="352"/>
      <c r="E1006" s="245"/>
      <c r="F1006" s="245"/>
      <c r="G1006" s="245"/>
      <c r="H1006" s="245"/>
      <c r="I1006" s="245"/>
      <c r="J1006" s="248"/>
      <c r="K1006" s="353"/>
      <c r="L1006" s="245"/>
      <c r="M1006" s="245"/>
      <c r="N1006" s="245"/>
      <c r="O1006" s="248"/>
      <c r="P1006" s="354"/>
      <c r="Q1006" s="245"/>
      <c r="R1006" s="245"/>
      <c r="S1006" s="245"/>
      <c r="T1006" s="245"/>
      <c r="U1006" s="245"/>
      <c r="V1006" s="245"/>
      <c r="W1006" s="245"/>
      <c r="X1006" s="248"/>
      <c r="Y1006" s="355"/>
      <c r="Z1006" s="245"/>
      <c r="AA1006" s="246"/>
      <c r="AB1006" s="356"/>
      <c r="AC1006" s="245"/>
      <c r="AD1006" s="248"/>
      <c r="AE1006" s="357"/>
      <c r="AF1006" s="245"/>
      <c r="AG1006" s="245"/>
      <c r="AH1006" s="245"/>
      <c r="AI1006" s="245"/>
      <c r="AJ1006" s="245"/>
      <c r="AK1006" s="245"/>
      <c r="AL1006" s="245"/>
      <c r="AM1006" s="248"/>
    </row>
    <row r="1007" spans="1:39" ht="39.75" customHeight="1">
      <c r="A1007" s="116">
        <f t="shared" si="4"/>
        <v>995</v>
      </c>
      <c r="B1007" s="358" t="s">
        <v>223</v>
      </c>
      <c r="C1007" s="248"/>
      <c r="D1007" s="352"/>
      <c r="E1007" s="245"/>
      <c r="F1007" s="245"/>
      <c r="G1007" s="245"/>
      <c r="H1007" s="245"/>
      <c r="I1007" s="245"/>
      <c r="J1007" s="248"/>
      <c r="K1007" s="353"/>
      <c r="L1007" s="245"/>
      <c r="M1007" s="245"/>
      <c r="N1007" s="245"/>
      <c r="O1007" s="248"/>
      <c r="P1007" s="354"/>
      <c r="Q1007" s="245"/>
      <c r="R1007" s="245"/>
      <c r="S1007" s="245"/>
      <c r="T1007" s="245"/>
      <c r="U1007" s="245"/>
      <c r="V1007" s="245"/>
      <c r="W1007" s="245"/>
      <c r="X1007" s="248"/>
      <c r="Y1007" s="355"/>
      <c r="Z1007" s="245"/>
      <c r="AA1007" s="246"/>
      <c r="AB1007" s="356"/>
      <c r="AC1007" s="245"/>
      <c r="AD1007" s="248"/>
      <c r="AE1007" s="357"/>
      <c r="AF1007" s="245"/>
      <c r="AG1007" s="245"/>
      <c r="AH1007" s="245"/>
      <c r="AI1007" s="245"/>
      <c r="AJ1007" s="245"/>
      <c r="AK1007" s="245"/>
      <c r="AL1007" s="245"/>
      <c r="AM1007" s="248"/>
    </row>
    <row r="1008" spans="1:39" ht="39.75" customHeight="1">
      <c r="A1008" s="116">
        <f t="shared" si="4"/>
        <v>996</v>
      </c>
      <c r="B1008" s="358" t="s">
        <v>223</v>
      </c>
      <c r="C1008" s="248"/>
      <c r="D1008" s="352"/>
      <c r="E1008" s="245"/>
      <c r="F1008" s="245"/>
      <c r="G1008" s="245"/>
      <c r="H1008" s="245"/>
      <c r="I1008" s="245"/>
      <c r="J1008" s="248"/>
      <c r="K1008" s="353"/>
      <c r="L1008" s="245"/>
      <c r="M1008" s="245"/>
      <c r="N1008" s="245"/>
      <c r="O1008" s="248"/>
      <c r="P1008" s="354"/>
      <c r="Q1008" s="245"/>
      <c r="R1008" s="245"/>
      <c r="S1008" s="245"/>
      <c r="T1008" s="245"/>
      <c r="U1008" s="245"/>
      <c r="V1008" s="245"/>
      <c r="W1008" s="245"/>
      <c r="X1008" s="248"/>
      <c r="Y1008" s="355"/>
      <c r="Z1008" s="245"/>
      <c r="AA1008" s="246"/>
      <c r="AB1008" s="356"/>
      <c r="AC1008" s="245"/>
      <c r="AD1008" s="248"/>
      <c r="AE1008" s="357"/>
      <c r="AF1008" s="245"/>
      <c r="AG1008" s="245"/>
      <c r="AH1008" s="245"/>
      <c r="AI1008" s="245"/>
      <c r="AJ1008" s="245"/>
      <c r="AK1008" s="245"/>
      <c r="AL1008" s="245"/>
      <c r="AM1008" s="248"/>
    </row>
    <row r="1009" spans="1:39" ht="39.75" customHeight="1">
      <c r="A1009" s="116">
        <f t="shared" si="4"/>
        <v>997</v>
      </c>
      <c r="B1009" s="358" t="s">
        <v>223</v>
      </c>
      <c r="C1009" s="248"/>
      <c r="D1009" s="352"/>
      <c r="E1009" s="245"/>
      <c r="F1009" s="245"/>
      <c r="G1009" s="245"/>
      <c r="H1009" s="245"/>
      <c r="I1009" s="245"/>
      <c r="J1009" s="248"/>
      <c r="K1009" s="353"/>
      <c r="L1009" s="245"/>
      <c r="M1009" s="245"/>
      <c r="N1009" s="245"/>
      <c r="O1009" s="248"/>
      <c r="P1009" s="354"/>
      <c r="Q1009" s="245"/>
      <c r="R1009" s="245"/>
      <c r="S1009" s="245"/>
      <c r="T1009" s="245"/>
      <c r="U1009" s="245"/>
      <c r="V1009" s="245"/>
      <c r="W1009" s="245"/>
      <c r="X1009" s="248"/>
      <c r="Y1009" s="355"/>
      <c r="Z1009" s="245"/>
      <c r="AA1009" s="246"/>
      <c r="AB1009" s="356"/>
      <c r="AC1009" s="245"/>
      <c r="AD1009" s="248"/>
      <c r="AE1009" s="357"/>
      <c r="AF1009" s="245"/>
      <c r="AG1009" s="245"/>
      <c r="AH1009" s="245"/>
      <c r="AI1009" s="245"/>
      <c r="AJ1009" s="245"/>
      <c r="AK1009" s="245"/>
      <c r="AL1009" s="245"/>
      <c r="AM1009" s="248"/>
    </row>
    <row r="1010" spans="1:39" ht="39.75" customHeight="1">
      <c r="A1010" s="116">
        <f t="shared" si="4"/>
        <v>998</v>
      </c>
      <c r="B1010" s="358" t="s">
        <v>223</v>
      </c>
      <c r="C1010" s="248"/>
      <c r="D1010" s="352"/>
      <c r="E1010" s="245"/>
      <c r="F1010" s="245"/>
      <c r="G1010" s="245"/>
      <c r="H1010" s="245"/>
      <c r="I1010" s="245"/>
      <c r="J1010" s="248"/>
      <c r="K1010" s="353"/>
      <c r="L1010" s="245"/>
      <c r="M1010" s="245"/>
      <c r="N1010" s="245"/>
      <c r="O1010" s="248"/>
      <c r="P1010" s="354"/>
      <c r="Q1010" s="245"/>
      <c r="R1010" s="245"/>
      <c r="S1010" s="245"/>
      <c r="T1010" s="245"/>
      <c r="U1010" s="245"/>
      <c r="V1010" s="245"/>
      <c r="W1010" s="245"/>
      <c r="X1010" s="248"/>
      <c r="Y1010" s="355"/>
      <c r="Z1010" s="245"/>
      <c r="AA1010" s="246"/>
      <c r="AB1010" s="356"/>
      <c r="AC1010" s="245"/>
      <c r="AD1010" s="248"/>
      <c r="AE1010" s="357"/>
      <c r="AF1010" s="245"/>
      <c r="AG1010" s="245"/>
      <c r="AH1010" s="245"/>
      <c r="AI1010" s="245"/>
      <c r="AJ1010" s="245"/>
      <c r="AK1010" s="245"/>
      <c r="AL1010" s="245"/>
      <c r="AM1010" s="248"/>
    </row>
    <row r="1011" spans="1:39" ht="39.75" customHeight="1">
      <c r="A1011" s="116">
        <f t="shared" si="4"/>
        <v>999</v>
      </c>
      <c r="B1011" s="358" t="s">
        <v>223</v>
      </c>
      <c r="C1011" s="248"/>
      <c r="D1011" s="352"/>
      <c r="E1011" s="245"/>
      <c r="F1011" s="245"/>
      <c r="G1011" s="245"/>
      <c r="H1011" s="245"/>
      <c r="I1011" s="245"/>
      <c r="J1011" s="248"/>
      <c r="K1011" s="353"/>
      <c r="L1011" s="245"/>
      <c r="M1011" s="245"/>
      <c r="N1011" s="245"/>
      <c r="O1011" s="248"/>
      <c r="P1011" s="354"/>
      <c r="Q1011" s="245"/>
      <c r="R1011" s="245"/>
      <c r="S1011" s="245"/>
      <c r="T1011" s="245"/>
      <c r="U1011" s="245"/>
      <c r="V1011" s="245"/>
      <c r="W1011" s="245"/>
      <c r="X1011" s="248"/>
      <c r="Y1011" s="355"/>
      <c r="Z1011" s="245"/>
      <c r="AA1011" s="246"/>
      <c r="AB1011" s="356"/>
      <c r="AC1011" s="245"/>
      <c r="AD1011" s="248"/>
      <c r="AE1011" s="357"/>
      <c r="AF1011" s="245"/>
      <c r="AG1011" s="245"/>
      <c r="AH1011" s="245"/>
      <c r="AI1011" s="245"/>
      <c r="AJ1011" s="245"/>
      <c r="AK1011" s="245"/>
      <c r="AL1011" s="245"/>
      <c r="AM1011" s="248"/>
    </row>
    <row r="1012" spans="1:39" ht="39.75" customHeight="1">
      <c r="A1012" s="116">
        <f t="shared" si="4"/>
        <v>1000</v>
      </c>
      <c r="B1012" s="358" t="s">
        <v>223</v>
      </c>
      <c r="C1012" s="248"/>
      <c r="D1012" s="352"/>
      <c r="E1012" s="245"/>
      <c r="F1012" s="245"/>
      <c r="G1012" s="245"/>
      <c r="H1012" s="245"/>
      <c r="I1012" s="245"/>
      <c r="J1012" s="248"/>
      <c r="K1012" s="353"/>
      <c r="L1012" s="245"/>
      <c r="M1012" s="245"/>
      <c r="N1012" s="245"/>
      <c r="O1012" s="248"/>
      <c r="P1012" s="354"/>
      <c r="Q1012" s="245"/>
      <c r="R1012" s="245"/>
      <c r="S1012" s="245"/>
      <c r="T1012" s="245"/>
      <c r="U1012" s="245"/>
      <c r="V1012" s="245"/>
      <c r="W1012" s="245"/>
      <c r="X1012" s="248"/>
      <c r="Y1012" s="355"/>
      <c r="Z1012" s="245"/>
      <c r="AA1012" s="246"/>
      <c r="AB1012" s="356"/>
      <c r="AC1012" s="245"/>
      <c r="AD1012" s="248"/>
      <c r="AE1012" s="357"/>
      <c r="AF1012" s="245"/>
      <c r="AG1012" s="245"/>
      <c r="AH1012" s="245"/>
      <c r="AI1012" s="245"/>
      <c r="AJ1012" s="245"/>
      <c r="AK1012" s="245"/>
      <c r="AL1012" s="245"/>
      <c r="AM1012" s="248"/>
    </row>
    <row r="1013" spans="1:39" ht="39.75" customHeight="1">
      <c r="A1013" s="116">
        <f t="shared" si="4"/>
        <v>1001</v>
      </c>
      <c r="B1013" s="358" t="s">
        <v>223</v>
      </c>
      <c r="C1013" s="248"/>
      <c r="D1013" s="352"/>
      <c r="E1013" s="245"/>
      <c r="F1013" s="245"/>
      <c r="G1013" s="245"/>
      <c r="H1013" s="245"/>
      <c r="I1013" s="245"/>
      <c r="J1013" s="248"/>
      <c r="K1013" s="353"/>
      <c r="L1013" s="245"/>
      <c r="M1013" s="245"/>
      <c r="N1013" s="245"/>
      <c r="O1013" s="248"/>
      <c r="P1013" s="354"/>
      <c r="Q1013" s="245"/>
      <c r="R1013" s="245"/>
      <c r="S1013" s="245"/>
      <c r="T1013" s="245"/>
      <c r="U1013" s="245"/>
      <c r="V1013" s="245"/>
      <c r="W1013" s="245"/>
      <c r="X1013" s="248"/>
      <c r="Y1013" s="355"/>
      <c r="Z1013" s="245"/>
      <c r="AA1013" s="246"/>
      <c r="AB1013" s="356"/>
      <c r="AC1013" s="245"/>
      <c r="AD1013" s="248"/>
      <c r="AE1013" s="357"/>
      <c r="AF1013" s="245"/>
      <c r="AG1013" s="245"/>
      <c r="AH1013" s="245"/>
      <c r="AI1013" s="245"/>
      <c r="AJ1013" s="245"/>
      <c r="AK1013" s="245"/>
      <c r="AL1013" s="245"/>
      <c r="AM1013" s="248"/>
    </row>
  </sheetData>
  <mergeCells count="7041">
    <mergeCell ref="D700:J700"/>
    <mergeCell ref="K700:O700"/>
    <mergeCell ref="P700:X700"/>
    <mergeCell ref="Y700:AA700"/>
    <mergeCell ref="AB700:AD700"/>
    <mergeCell ref="AE700:AM700"/>
    <mergeCell ref="B700:C700"/>
    <mergeCell ref="D701:J701"/>
    <mergeCell ref="K701:O701"/>
    <mergeCell ref="P701:X701"/>
    <mergeCell ref="Y701:AA701"/>
    <mergeCell ref="AB701:AD701"/>
    <mergeCell ref="AE701:AM701"/>
    <mergeCell ref="B701:C701"/>
    <mergeCell ref="D702:J702"/>
    <mergeCell ref="K702:O702"/>
    <mergeCell ref="P702:X702"/>
    <mergeCell ref="Y702:AA702"/>
    <mergeCell ref="AB702:AD702"/>
    <mergeCell ref="AE702:AM702"/>
    <mergeCell ref="B702:C702"/>
    <mergeCell ref="D703:J703"/>
    <mergeCell ref="K703:O703"/>
    <mergeCell ref="P703:X703"/>
    <mergeCell ref="Y703:AA703"/>
    <mergeCell ref="AB703:AD703"/>
    <mergeCell ref="AE703:AM703"/>
    <mergeCell ref="B703:C703"/>
    <mergeCell ref="D704:J704"/>
    <mergeCell ref="K704:O704"/>
    <mergeCell ref="P704:X704"/>
    <mergeCell ref="Y704:AA704"/>
    <mergeCell ref="AB704:AD704"/>
    <mergeCell ref="AE704:AM704"/>
    <mergeCell ref="B704:C704"/>
    <mergeCell ref="D705:J705"/>
    <mergeCell ref="K705:O705"/>
    <mergeCell ref="P705:X705"/>
    <mergeCell ref="Y705:AA705"/>
    <mergeCell ref="AB705:AD705"/>
    <mergeCell ref="AE705:AM705"/>
    <mergeCell ref="B705:C705"/>
    <mergeCell ref="D706:J706"/>
    <mergeCell ref="K706:O706"/>
    <mergeCell ref="P706:X706"/>
    <mergeCell ref="Y706:AA706"/>
    <mergeCell ref="AB706:AD706"/>
    <mergeCell ref="AE706:AM706"/>
    <mergeCell ref="B706:C706"/>
    <mergeCell ref="D707:J707"/>
    <mergeCell ref="K707:O707"/>
    <mergeCell ref="P707:X707"/>
    <mergeCell ref="Y707:AA707"/>
    <mergeCell ref="AB707:AD707"/>
    <mergeCell ref="AE707:AM707"/>
    <mergeCell ref="B707:C707"/>
    <mergeCell ref="D708:J708"/>
    <mergeCell ref="K708:O708"/>
    <mergeCell ref="P708:X708"/>
    <mergeCell ref="Y708:AA708"/>
    <mergeCell ref="AB708:AD708"/>
    <mergeCell ref="AE708:AM708"/>
    <mergeCell ref="B708:C708"/>
    <mergeCell ref="D709:J709"/>
    <mergeCell ref="K709:O709"/>
    <mergeCell ref="P709:X709"/>
    <mergeCell ref="Y709:AA709"/>
    <mergeCell ref="AB709:AD709"/>
    <mergeCell ref="AE709:AM709"/>
    <mergeCell ref="B709:C709"/>
    <mergeCell ref="D710:J710"/>
    <mergeCell ref="K710:O710"/>
    <mergeCell ref="P710:X710"/>
    <mergeCell ref="Y710:AA710"/>
    <mergeCell ref="AB710:AD710"/>
    <mergeCell ref="AE710:AM710"/>
    <mergeCell ref="B710:C710"/>
    <mergeCell ref="D711:J711"/>
    <mergeCell ref="K711:O711"/>
    <mergeCell ref="P711:X711"/>
    <mergeCell ref="Y711:AA711"/>
    <mergeCell ref="AB711:AD711"/>
    <mergeCell ref="AE711:AM711"/>
    <mergeCell ref="B711:C711"/>
    <mergeCell ref="D712:J712"/>
    <mergeCell ref="K712:O712"/>
    <mergeCell ref="P712:X712"/>
    <mergeCell ref="Y712:AA712"/>
    <mergeCell ref="AB712:AD712"/>
    <mergeCell ref="AE712:AM712"/>
    <mergeCell ref="B712:C712"/>
    <mergeCell ref="D713:J713"/>
    <mergeCell ref="K713:O713"/>
    <mergeCell ref="P713:X713"/>
    <mergeCell ref="Y713:AA713"/>
    <mergeCell ref="AB713:AD713"/>
    <mergeCell ref="AE713:AM713"/>
    <mergeCell ref="B713:C713"/>
    <mergeCell ref="D714:J714"/>
    <mergeCell ref="K714:O714"/>
    <mergeCell ref="P714:X714"/>
    <mergeCell ref="Y714:AA714"/>
    <mergeCell ref="AB714:AD714"/>
    <mergeCell ref="AE714:AM714"/>
    <mergeCell ref="B714:C714"/>
    <mergeCell ref="D715:J715"/>
    <mergeCell ref="K715:O715"/>
    <mergeCell ref="P715:X715"/>
    <mergeCell ref="Y715:AA715"/>
    <mergeCell ref="AB715:AD715"/>
    <mergeCell ref="AE715:AM715"/>
    <mergeCell ref="B715:C715"/>
    <mergeCell ref="D716:J716"/>
    <mergeCell ref="K716:O716"/>
    <mergeCell ref="P716:X716"/>
    <mergeCell ref="Y716:AA716"/>
    <mergeCell ref="AB716:AD716"/>
    <mergeCell ref="AE716:AM716"/>
    <mergeCell ref="B716:C716"/>
    <mergeCell ref="D717:J717"/>
    <mergeCell ref="K717:O717"/>
    <mergeCell ref="P717:X717"/>
    <mergeCell ref="Y717:AA717"/>
    <mergeCell ref="AB717:AD717"/>
    <mergeCell ref="AE717:AM717"/>
    <mergeCell ref="B717:C717"/>
    <mergeCell ref="D718:J718"/>
    <mergeCell ref="K718:O718"/>
    <mergeCell ref="P718:X718"/>
    <mergeCell ref="Y718:AA718"/>
    <mergeCell ref="AB718:AD718"/>
    <mergeCell ref="AE718:AM718"/>
    <mergeCell ref="B718:C718"/>
    <mergeCell ref="D719:J719"/>
    <mergeCell ref="K719:O719"/>
    <mergeCell ref="P719:X719"/>
    <mergeCell ref="Y719:AA719"/>
    <mergeCell ref="AB719:AD719"/>
    <mergeCell ref="AE719:AM719"/>
    <mergeCell ref="B719:C719"/>
    <mergeCell ref="D720:J720"/>
    <mergeCell ref="K720:O720"/>
    <mergeCell ref="P720:X720"/>
    <mergeCell ref="Y720:AA720"/>
    <mergeCell ref="AB720:AD720"/>
    <mergeCell ref="AE720:AM720"/>
    <mergeCell ref="B720:C720"/>
    <mergeCell ref="D721:J721"/>
    <mergeCell ref="K721:O721"/>
    <mergeCell ref="P721:X721"/>
    <mergeCell ref="Y721:AA721"/>
    <mergeCell ref="AB721:AD721"/>
    <mergeCell ref="AE721:AM721"/>
    <mergeCell ref="B721:C721"/>
    <mergeCell ref="D722:J722"/>
    <mergeCell ref="K722:O722"/>
    <mergeCell ref="P722:X722"/>
    <mergeCell ref="Y722:AA722"/>
    <mergeCell ref="AB722:AD722"/>
    <mergeCell ref="AE722:AM722"/>
    <mergeCell ref="B722:C722"/>
    <mergeCell ref="D723:J723"/>
    <mergeCell ref="K723:O723"/>
    <mergeCell ref="P723:X723"/>
    <mergeCell ref="Y723:AA723"/>
    <mergeCell ref="AB723:AD723"/>
    <mergeCell ref="AE723:AM723"/>
    <mergeCell ref="B723:C723"/>
    <mergeCell ref="D724:J724"/>
    <mergeCell ref="K724:O724"/>
    <mergeCell ref="P724:X724"/>
    <mergeCell ref="Y724:AA724"/>
    <mergeCell ref="AB724:AD724"/>
    <mergeCell ref="AE724:AM724"/>
    <mergeCell ref="B724:C724"/>
    <mergeCell ref="D725:J725"/>
    <mergeCell ref="K725:O725"/>
    <mergeCell ref="P725:X725"/>
    <mergeCell ref="Y725:AA725"/>
    <mergeCell ref="AB725:AD725"/>
    <mergeCell ref="AE725:AM725"/>
    <mergeCell ref="B725:C725"/>
    <mergeCell ref="D726:J726"/>
    <mergeCell ref="K726:O726"/>
    <mergeCell ref="P726:X726"/>
    <mergeCell ref="Y726:AA726"/>
    <mergeCell ref="AB726:AD726"/>
    <mergeCell ref="AE726:AM726"/>
    <mergeCell ref="B726:C726"/>
    <mergeCell ref="D727:J727"/>
    <mergeCell ref="K727:O727"/>
    <mergeCell ref="P727:X727"/>
    <mergeCell ref="Y727:AA727"/>
    <mergeCell ref="AB727:AD727"/>
    <mergeCell ref="AE727:AM727"/>
    <mergeCell ref="B727:C727"/>
    <mergeCell ref="D728:J728"/>
    <mergeCell ref="K728:O728"/>
    <mergeCell ref="P728:X728"/>
    <mergeCell ref="Y728:AA728"/>
    <mergeCell ref="AB728:AD728"/>
    <mergeCell ref="AE728:AM728"/>
    <mergeCell ref="B728:C728"/>
    <mergeCell ref="D729:J729"/>
    <mergeCell ref="K729:O729"/>
    <mergeCell ref="P729:X729"/>
    <mergeCell ref="Y729:AA729"/>
    <mergeCell ref="AB729:AD729"/>
    <mergeCell ref="AE729:AM729"/>
    <mergeCell ref="B729:C729"/>
    <mergeCell ref="D730:J730"/>
    <mergeCell ref="K730:O730"/>
    <mergeCell ref="P730:X730"/>
    <mergeCell ref="Y730:AA730"/>
    <mergeCell ref="AB730:AD730"/>
    <mergeCell ref="AE730:AM730"/>
    <mergeCell ref="B730:C730"/>
    <mergeCell ref="D731:J731"/>
    <mergeCell ref="K731:O731"/>
    <mergeCell ref="P731:X731"/>
    <mergeCell ref="Y731:AA731"/>
    <mergeCell ref="AB731:AD731"/>
    <mergeCell ref="AE731:AM731"/>
    <mergeCell ref="B731:C731"/>
    <mergeCell ref="D732:J732"/>
    <mergeCell ref="K732:O732"/>
    <mergeCell ref="P732:X732"/>
    <mergeCell ref="Y732:AA732"/>
    <mergeCell ref="AB732:AD732"/>
    <mergeCell ref="AE732:AM732"/>
    <mergeCell ref="B732:C732"/>
    <mergeCell ref="D733:J733"/>
    <mergeCell ref="K733:O733"/>
    <mergeCell ref="P733:X733"/>
    <mergeCell ref="Y733:AA733"/>
    <mergeCell ref="AB733:AD733"/>
    <mergeCell ref="AE733:AM733"/>
    <mergeCell ref="B733:C733"/>
    <mergeCell ref="D734:J734"/>
    <mergeCell ref="K734:O734"/>
    <mergeCell ref="P734:X734"/>
    <mergeCell ref="Y734:AA734"/>
    <mergeCell ref="AB734:AD734"/>
    <mergeCell ref="AE734:AM734"/>
    <mergeCell ref="B734:C734"/>
    <mergeCell ref="D735:J735"/>
    <mergeCell ref="K735:O735"/>
    <mergeCell ref="P735:X735"/>
    <mergeCell ref="Y735:AA735"/>
    <mergeCell ref="AB735:AD735"/>
    <mergeCell ref="AE735:AM735"/>
    <mergeCell ref="B735:C735"/>
    <mergeCell ref="D736:J736"/>
    <mergeCell ref="K736:O736"/>
    <mergeCell ref="P736:X736"/>
    <mergeCell ref="Y736:AA736"/>
    <mergeCell ref="AB736:AD736"/>
    <mergeCell ref="AE736:AM736"/>
    <mergeCell ref="B736:C736"/>
    <mergeCell ref="D737:J737"/>
    <mergeCell ref="K737:O737"/>
    <mergeCell ref="P737:X737"/>
    <mergeCell ref="Y737:AA737"/>
    <mergeCell ref="AB737:AD737"/>
    <mergeCell ref="AE737:AM737"/>
    <mergeCell ref="B737:C737"/>
    <mergeCell ref="D738:J738"/>
    <mergeCell ref="K738:O738"/>
    <mergeCell ref="P738:X738"/>
    <mergeCell ref="Y738:AA738"/>
    <mergeCell ref="AB738:AD738"/>
    <mergeCell ref="AE738:AM738"/>
    <mergeCell ref="B738:C738"/>
    <mergeCell ref="D739:J739"/>
    <mergeCell ref="K739:O739"/>
    <mergeCell ref="P739:X739"/>
    <mergeCell ref="Y739:AA739"/>
    <mergeCell ref="AB739:AD739"/>
    <mergeCell ref="AE739:AM739"/>
    <mergeCell ref="B739:C739"/>
    <mergeCell ref="D740:J740"/>
    <mergeCell ref="K740:O740"/>
    <mergeCell ref="P740:X740"/>
    <mergeCell ref="Y740:AA740"/>
    <mergeCell ref="AB740:AD740"/>
    <mergeCell ref="AE740:AM740"/>
    <mergeCell ref="B740:C740"/>
    <mergeCell ref="D741:J741"/>
    <mergeCell ref="K741:O741"/>
    <mergeCell ref="P741:X741"/>
    <mergeCell ref="Y741:AA741"/>
    <mergeCell ref="AB741:AD741"/>
    <mergeCell ref="AE741:AM741"/>
    <mergeCell ref="B741:C741"/>
    <mergeCell ref="D742:J742"/>
    <mergeCell ref="K742:O742"/>
    <mergeCell ref="P742:X742"/>
    <mergeCell ref="Y742:AA742"/>
    <mergeCell ref="AB742:AD742"/>
    <mergeCell ref="AE742:AM742"/>
    <mergeCell ref="B742:C742"/>
    <mergeCell ref="D743:J743"/>
    <mergeCell ref="K743:O743"/>
    <mergeCell ref="P743:X743"/>
    <mergeCell ref="Y743:AA743"/>
    <mergeCell ref="AB743:AD743"/>
    <mergeCell ref="AE743:AM743"/>
    <mergeCell ref="B743:C743"/>
    <mergeCell ref="D744:J744"/>
    <mergeCell ref="K744:O744"/>
    <mergeCell ref="P744:X744"/>
    <mergeCell ref="Y744:AA744"/>
    <mergeCell ref="AB744:AD744"/>
    <mergeCell ref="AE744:AM744"/>
    <mergeCell ref="B744:C744"/>
    <mergeCell ref="D745:J745"/>
    <mergeCell ref="K745:O745"/>
    <mergeCell ref="P745:X745"/>
    <mergeCell ref="Y745:AA745"/>
    <mergeCell ref="AB745:AD745"/>
    <mergeCell ref="AE745:AM745"/>
    <mergeCell ref="B745:C745"/>
    <mergeCell ref="D746:J746"/>
    <mergeCell ref="K746:O746"/>
    <mergeCell ref="P746:X746"/>
    <mergeCell ref="Y746:AA746"/>
    <mergeCell ref="AB746:AD746"/>
    <mergeCell ref="AE746:AM746"/>
    <mergeCell ref="B746:C746"/>
    <mergeCell ref="D747:J747"/>
    <mergeCell ref="K747:O747"/>
    <mergeCell ref="P747:X747"/>
    <mergeCell ref="Y747:AA747"/>
    <mergeCell ref="AB747:AD747"/>
    <mergeCell ref="AE747:AM747"/>
    <mergeCell ref="B747:C747"/>
    <mergeCell ref="D748:J748"/>
    <mergeCell ref="K748:O748"/>
    <mergeCell ref="P748:X748"/>
    <mergeCell ref="Y748:AA748"/>
    <mergeCell ref="AB748:AD748"/>
    <mergeCell ref="AE748:AM748"/>
    <mergeCell ref="B748:C748"/>
    <mergeCell ref="D749:J749"/>
    <mergeCell ref="K749:O749"/>
    <mergeCell ref="P749:X749"/>
    <mergeCell ref="Y749:AA749"/>
    <mergeCell ref="AB749:AD749"/>
    <mergeCell ref="AE749:AM749"/>
    <mergeCell ref="B749:C749"/>
    <mergeCell ref="D750:J750"/>
    <mergeCell ref="K750:O750"/>
    <mergeCell ref="P750:X750"/>
    <mergeCell ref="Y750:AA750"/>
    <mergeCell ref="AB750:AD750"/>
    <mergeCell ref="AE750:AM750"/>
    <mergeCell ref="B750:C750"/>
    <mergeCell ref="D751:J751"/>
    <mergeCell ref="K751:O751"/>
    <mergeCell ref="P751:X751"/>
    <mergeCell ref="Y751:AA751"/>
    <mergeCell ref="AB751:AD751"/>
    <mergeCell ref="AE751:AM751"/>
    <mergeCell ref="B751:C751"/>
    <mergeCell ref="D752:J752"/>
    <mergeCell ref="K752:O752"/>
    <mergeCell ref="P752:X752"/>
    <mergeCell ref="Y752:AA752"/>
    <mergeCell ref="AB752:AD752"/>
    <mergeCell ref="AE752:AM752"/>
    <mergeCell ref="B752:C752"/>
    <mergeCell ref="D753:J753"/>
    <mergeCell ref="K753:O753"/>
    <mergeCell ref="P753:X753"/>
    <mergeCell ref="Y753:AA753"/>
    <mergeCell ref="AB753:AD753"/>
    <mergeCell ref="AE753:AM753"/>
    <mergeCell ref="B753:C753"/>
    <mergeCell ref="D754:J754"/>
    <mergeCell ref="K754:O754"/>
    <mergeCell ref="P754:X754"/>
    <mergeCell ref="Y754:AA754"/>
    <mergeCell ref="AB754:AD754"/>
    <mergeCell ref="AE754:AM754"/>
    <mergeCell ref="B754:C754"/>
    <mergeCell ref="D755:J755"/>
    <mergeCell ref="K755:O755"/>
    <mergeCell ref="P755:X755"/>
    <mergeCell ref="Y755:AA755"/>
    <mergeCell ref="AB755:AD755"/>
    <mergeCell ref="AE755:AM755"/>
    <mergeCell ref="B755:C755"/>
    <mergeCell ref="D756:J756"/>
    <mergeCell ref="K756:O756"/>
    <mergeCell ref="P756:X756"/>
    <mergeCell ref="Y756:AA756"/>
    <mergeCell ref="AB756:AD756"/>
    <mergeCell ref="AE756:AM756"/>
    <mergeCell ref="B756:C756"/>
    <mergeCell ref="D757:J757"/>
    <mergeCell ref="K757:O757"/>
    <mergeCell ref="P757:X757"/>
    <mergeCell ref="Y757:AA757"/>
    <mergeCell ref="AB757:AD757"/>
    <mergeCell ref="AE757:AM757"/>
    <mergeCell ref="B757:C757"/>
    <mergeCell ref="D758:J758"/>
    <mergeCell ref="K758:O758"/>
    <mergeCell ref="P758:X758"/>
    <mergeCell ref="Y758:AA758"/>
    <mergeCell ref="AB758:AD758"/>
    <mergeCell ref="AE758:AM758"/>
    <mergeCell ref="B758:C758"/>
    <mergeCell ref="D759:J759"/>
    <mergeCell ref="K759:O759"/>
    <mergeCell ref="P759:X759"/>
    <mergeCell ref="Y759:AA759"/>
    <mergeCell ref="AB759:AD759"/>
    <mergeCell ref="AE759:AM759"/>
    <mergeCell ref="B759:C759"/>
    <mergeCell ref="D760:J760"/>
    <mergeCell ref="K760:O760"/>
    <mergeCell ref="P760:X760"/>
    <mergeCell ref="Y760:AA760"/>
    <mergeCell ref="AB760:AD760"/>
    <mergeCell ref="AE760:AM760"/>
    <mergeCell ref="B760:C760"/>
    <mergeCell ref="D761:J761"/>
    <mergeCell ref="K761:O761"/>
    <mergeCell ref="P761:X761"/>
    <mergeCell ref="Y761:AA761"/>
    <mergeCell ref="AB761:AD761"/>
    <mergeCell ref="AE761:AM761"/>
    <mergeCell ref="B761:C761"/>
    <mergeCell ref="D762:J762"/>
    <mergeCell ref="K762:O762"/>
    <mergeCell ref="P762:X762"/>
    <mergeCell ref="Y762:AA762"/>
    <mergeCell ref="AB762:AD762"/>
    <mergeCell ref="AE762:AM762"/>
    <mergeCell ref="B762:C762"/>
    <mergeCell ref="D763:J763"/>
    <mergeCell ref="K763:O763"/>
    <mergeCell ref="P763:X763"/>
    <mergeCell ref="Y763:AA763"/>
    <mergeCell ref="AB763:AD763"/>
    <mergeCell ref="AE763:AM763"/>
    <mergeCell ref="B763:C763"/>
    <mergeCell ref="D764:J764"/>
    <mergeCell ref="K764:O764"/>
    <mergeCell ref="P764:X764"/>
    <mergeCell ref="Y764:AA764"/>
    <mergeCell ref="AB764:AD764"/>
    <mergeCell ref="AE764:AM764"/>
    <mergeCell ref="B764:C764"/>
    <mergeCell ref="D765:J765"/>
    <mergeCell ref="K765:O765"/>
    <mergeCell ref="P765:X765"/>
    <mergeCell ref="Y765:AA765"/>
    <mergeCell ref="AB765:AD765"/>
    <mergeCell ref="AE765:AM765"/>
    <mergeCell ref="B765:C765"/>
    <mergeCell ref="D766:J766"/>
    <mergeCell ref="K766:O766"/>
    <mergeCell ref="P766:X766"/>
    <mergeCell ref="Y766:AA766"/>
    <mergeCell ref="AB766:AD766"/>
    <mergeCell ref="AE766:AM766"/>
    <mergeCell ref="B766:C766"/>
    <mergeCell ref="D767:J767"/>
    <mergeCell ref="K767:O767"/>
    <mergeCell ref="P767:X767"/>
    <mergeCell ref="Y767:AA767"/>
    <mergeCell ref="AB767:AD767"/>
    <mergeCell ref="AE767:AM767"/>
    <mergeCell ref="B767:C767"/>
    <mergeCell ref="D768:J768"/>
    <mergeCell ref="K768:O768"/>
    <mergeCell ref="P768:X768"/>
    <mergeCell ref="Y768:AA768"/>
    <mergeCell ref="AB768:AD768"/>
    <mergeCell ref="AE768:AM768"/>
    <mergeCell ref="B768:C768"/>
    <mergeCell ref="D769:J769"/>
    <mergeCell ref="K769:O769"/>
    <mergeCell ref="P769:X769"/>
    <mergeCell ref="Y769:AA769"/>
    <mergeCell ref="AB769:AD769"/>
    <mergeCell ref="AE769:AM769"/>
    <mergeCell ref="B769:C769"/>
    <mergeCell ref="D770:J770"/>
    <mergeCell ref="K770:O770"/>
    <mergeCell ref="P770:X770"/>
    <mergeCell ref="Y770:AA770"/>
    <mergeCell ref="AB770:AD770"/>
    <mergeCell ref="AE770:AM770"/>
    <mergeCell ref="B770:C770"/>
    <mergeCell ref="D771:J771"/>
    <mergeCell ref="K771:O771"/>
    <mergeCell ref="P771:X771"/>
    <mergeCell ref="Y771:AA771"/>
    <mergeCell ref="AB771:AD771"/>
    <mergeCell ref="AE771:AM771"/>
    <mergeCell ref="B771:C771"/>
    <mergeCell ref="D772:J772"/>
    <mergeCell ref="K772:O772"/>
    <mergeCell ref="P772:X772"/>
    <mergeCell ref="Y772:AA772"/>
    <mergeCell ref="AB772:AD772"/>
    <mergeCell ref="AE772:AM772"/>
    <mergeCell ref="B772:C772"/>
    <mergeCell ref="D773:J773"/>
    <mergeCell ref="K773:O773"/>
    <mergeCell ref="P773:X773"/>
    <mergeCell ref="Y773:AA773"/>
    <mergeCell ref="AB773:AD773"/>
    <mergeCell ref="AE773:AM773"/>
    <mergeCell ref="B773:C773"/>
    <mergeCell ref="D774:J774"/>
    <mergeCell ref="K774:O774"/>
    <mergeCell ref="P774:X774"/>
    <mergeCell ref="Y774:AA774"/>
    <mergeCell ref="AB774:AD774"/>
    <mergeCell ref="AE774:AM774"/>
    <mergeCell ref="B774:C774"/>
    <mergeCell ref="D775:J775"/>
    <mergeCell ref="K775:O775"/>
    <mergeCell ref="P775:X775"/>
    <mergeCell ref="Y775:AA775"/>
    <mergeCell ref="AB775:AD775"/>
    <mergeCell ref="AE775:AM775"/>
    <mergeCell ref="B775:C775"/>
    <mergeCell ref="D776:J776"/>
    <mergeCell ref="K776:O776"/>
    <mergeCell ref="P776:X776"/>
    <mergeCell ref="Y776:AA776"/>
    <mergeCell ref="AB776:AD776"/>
    <mergeCell ref="AE776:AM776"/>
    <mergeCell ref="B776:C776"/>
    <mergeCell ref="D777:J777"/>
    <mergeCell ref="K777:O777"/>
    <mergeCell ref="P777:X777"/>
    <mergeCell ref="Y777:AA777"/>
    <mergeCell ref="AB777:AD777"/>
    <mergeCell ref="AE777:AM777"/>
    <mergeCell ref="B777:C777"/>
    <mergeCell ref="D778:J778"/>
    <mergeCell ref="K778:O778"/>
    <mergeCell ref="P778:X778"/>
    <mergeCell ref="Y778:AA778"/>
    <mergeCell ref="AB778:AD778"/>
    <mergeCell ref="AE778:AM778"/>
    <mergeCell ref="B778:C778"/>
    <mergeCell ref="D779:J779"/>
    <mergeCell ref="K779:O779"/>
    <mergeCell ref="P779:X779"/>
    <mergeCell ref="Y779:AA779"/>
    <mergeCell ref="AB779:AD779"/>
    <mergeCell ref="AE779:AM779"/>
    <mergeCell ref="B779:C779"/>
    <mergeCell ref="D780:J780"/>
    <mergeCell ref="K780:O780"/>
    <mergeCell ref="P780:X780"/>
    <mergeCell ref="Y780:AA780"/>
    <mergeCell ref="AB780:AD780"/>
    <mergeCell ref="AE780:AM780"/>
    <mergeCell ref="B780:C780"/>
    <mergeCell ref="D781:J781"/>
    <mergeCell ref="K781:O781"/>
    <mergeCell ref="P781:X781"/>
    <mergeCell ref="Y781:AA781"/>
    <mergeCell ref="AB781:AD781"/>
    <mergeCell ref="AE781:AM781"/>
    <mergeCell ref="B781:C781"/>
    <mergeCell ref="D782:J782"/>
    <mergeCell ref="K782:O782"/>
    <mergeCell ref="P782:X782"/>
    <mergeCell ref="Y782:AA782"/>
    <mergeCell ref="AB782:AD782"/>
    <mergeCell ref="AE782:AM782"/>
    <mergeCell ref="B782:C782"/>
    <mergeCell ref="D783:J783"/>
    <mergeCell ref="K783:O783"/>
    <mergeCell ref="P783:X783"/>
    <mergeCell ref="Y783:AA783"/>
    <mergeCell ref="AB783:AD783"/>
    <mergeCell ref="AE783:AM783"/>
    <mergeCell ref="B783:C783"/>
    <mergeCell ref="D784:J784"/>
    <mergeCell ref="K784:O784"/>
    <mergeCell ref="P784:X784"/>
    <mergeCell ref="Y784:AA784"/>
    <mergeCell ref="AB784:AD784"/>
    <mergeCell ref="AE784:AM784"/>
    <mergeCell ref="B784:C784"/>
    <mergeCell ref="D785:J785"/>
    <mergeCell ref="K785:O785"/>
    <mergeCell ref="P785:X785"/>
    <mergeCell ref="Y785:AA785"/>
    <mergeCell ref="AB785:AD785"/>
    <mergeCell ref="AE785:AM785"/>
    <mergeCell ref="B785:C785"/>
    <mergeCell ref="D786:J786"/>
    <mergeCell ref="K786:O786"/>
    <mergeCell ref="P786:X786"/>
    <mergeCell ref="Y786:AA786"/>
    <mergeCell ref="AB786:AD786"/>
    <mergeCell ref="AE786:AM786"/>
    <mergeCell ref="B786:C786"/>
    <mergeCell ref="D787:J787"/>
    <mergeCell ref="K787:O787"/>
    <mergeCell ref="P787:X787"/>
    <mergeCell ref="Y787:AA787"/>
    <mergeCell ref="AB787:AD787"/>
    <mergeCell ref="AE787:AM787"/>
    <mergeCell ref="B787:C787"/>
    <mergeCell ref="D788:J788"/>
    <mergeCell ref="K788:O788"/>
    <mergeCell ref="P788:X788"/>
    <mergeCell ref="Y788:AA788"/>
    <mergeCell ref="AB788:AD788"/>
    <mergeCell ref="AE788:AM788"/>
    <mergeCell ref="B788:C788"/>
    <mergeCell ref="D789:J789"/>
    <mergeCell ref="K789:O789"/>
    <mergeCell ref="P789:X789"/>
    <mergeCell ref="Y789:AA789"/>
    <mergeCell ref="AB789:AD789"/>
    <mergeCell ref="AE789:AM789"/>
    <mergeCell ref="B789:C789"/>
    <mergeCell ref="D790:J790"/>
    <mergeCell ref="K790:O790"/>
    <mergeCell ref="P790:X790"/>
    <mergeCell ref="Y790:AA790"/>
    <mergeCell ref="AB790:AD790"/>
    <mergeCell ref="AE790:AM790"/>
    <mergeCell ref="B790:C790"/>
    <mergeCell ref="D791:J791"/>
    <mergeCell ref="K791:O791"/>
    <mergeCell ref="P791:X791"/>
    <mergeCell ref="Y791:AA791"/>
    <mergeCell ref="AB791:AD791"/>
    <mergeCell ref="AE791:AM791"/>
    <mergeCell ref="B791:C791"/>
    <mergeCell ref="D792:J792"/>
    <mergeCell ref="K792:O792"/>
    <mergeCell ref="P792:X792"/>
    <mergeCell ref="Y792:AA792"/>
    <mergeCell ref="AB792:AD792"/>
    <mergeCell ref="AE792:AM792"/>
    <mergeCell ref="B792:C792"/>
    <mergeCell ref="D793:J793"/>
    <mergeCell ref="K793:O793"/>
    <mergeCell ref="P793:X793"/>
    <mergeCell ref="Y793:AA793"/>
    <mergeCell ref="AB793:AD793"/>
    <mergeCell ref="AE793:AM793"/>
    <mergeCell ref="B793:C793"/>
    <mergeCell ref="D794:J794"/>
    <mergeCell ref="K794:O794"/>
    <mergeCell ref="P794:X794"/>
    <mergeCell ref="Y794:AA794"/>
    <mergeCell ref="AB794:AD794"/>
    <mergeCell ref="AE794:AM794"/>
    <mergeCell ref="B794:C794"/>
    <mergeCell ref="D795:J795"/>
    <mergeCell ref="K795:O795"/>
    <mergeCell ref="P795:X795"/>
    <mergeCell ref="Y795:AA795"/>
    <mergeCell ref="AB795:AD795"/>
    <mergeCell ref="AE795:AM795"/>
    <mergeCell ref="B795:C795"/>
    <mergeCell ref="D796:J796"/>
    <mergeCell ref="K796:O796"/>
    <mergeCell ref="P796:X796"/>
    <mergeCell ref="Y796:AA796"/>
    <mergeCell ref="AB796:AD796"/>
    <mergeCell ref="AE796:AM796"/>
    <mergeCell ref="B796:C796"/>
    <mergeCell ref="D797:J797"/>
    <mergeCell ref="K797:O797"/>
    <mergeCell ref="P797:X797"/>
    <mergeCell ref="Y797:AA797"/>
    <mergeCell ref="AB797:AD797"/>
    <mergeCell ref="AE797:AM797"/>
    <mergeCell ref="B797:C797"/>
    <mergeCell ref="D798:J798"/>
    <mergeCell ref="K798:O798"/>
    <mergeCell ref="P798:X798"/>
    <mergeCell ref="Y798:AA798"/>
    <mergeCell ref="AB798:AD798"/>
    <mergeCell ref="AE798:AM798"/>
    <mergeCell ref="B798:C798"/>
    <mergeCell ref="D799:J799"/>
    <mergeCell ref="K799:O799"/>
    <mergeCell ref="P799:X799"/>
    <mergeCell ref="Y799:AA799"/>
    <mergeCell ref="AB799:AD799"/>
    <mergeCell ref="AE799:AM799"/>
    <mergeCell ref="B799:C799"/>
    <mergeCell ref="D800:J800"/>
    <mergeCell ref="K800:O800"/>
    <mergeCell ref="P800:X800"/>
    <mergeCell ref="Y800:AA800"/>
    <mergeCell ref="AB800:AD800"/>
    <mergeCell ref="AE800:AM800"/>
    <mergeCell ref="B800:C800"/>
    <mergeCell ref="D801:J801"/>
    <mergeCell ref="K801:O801"/>
    <mergeCell ref="P801:X801"/>
    <mergeCell ref="Y801:AA801"/>
    <mergeCell ref="AB801:AD801"/>
    <mergeCell ref="AE801:AM801"/>
    <mergeCell ref="B801:C801"/>
    <mergeCell ref="D802:J802"/>
    <mergeCell ref="K802:O802"/>
    <mergeCell ref="P802:X802"/>
    <mergeCell ref="Y802:AA802"/>
    <mergeCell ref="AB802:AD802"/>
    <mergeCell ref="AE802:AM802"/>
    <mergeCell ref="B802:C802"/>
    <mergeCell ref="D803:J803"/>
    <mergeCell ref="K803:O803"/>
    <mergeCell ref="P803:X803"/>
    <mergeCell ref="Y803:AA803"/>
    <mergeCell ref="AB803:AD803"/>
    <mergeCell ref="AE803:AM803"/>
    <mergeCell ref="B803:C803"/>
    <mergeCell ref="D804:J804"/>
    <mergeCell ref="K804:O804"/>
    <mergeCell ref="P804:X804"/>
    <mergeCell ref="Y804:AA804"/>
    <mergeCell ref="AB804:AD804"/>
    <mergeCell ref="AE804:AM804"/>
    <mergeCell ref="B804:C804"/>
    <mergeCell ref="D805:J805"/>
    <mergeCell ref="K805:O805"/>
    <mergeCell ref="P805:X805"/>
    <mergeCell ref="Y805:AA805"/>
    <mergeCell ref="AB805:AD805"/>
    <mergeCell ref="AE805:AM805"/>
    <mergeCell ref="B805:C805"/>
    <mergeCell ref="D806:J806"/>
    <mergeCell ref="K806:O806"/>
    <mergeCell ref="P806:X806"/>
    <mergeCell ref="Y806:AA806"/>
    <mergeCell ref="AB806:AD806"/>
    <mergeCell ref="AE806:AM806"/>
    <mergeCell ref="B806:C806"/>
    <mergeCell ref="D807:J807"/>
    <mergeCell ref="K807:O807"/>
    <mergeCell ref="P807:X807"/>
    <mergeCell ref="Y807:AA807"/>
    <mergeCell ref="AB807:AD807"/>
    <mergeCell ref="AE807:AM807"/>
    <mergeCell ref="B807:C807"/>
    <mergeCell ref="D808:J808"/>
    <mergeCell ref="K808:O808"/>
    <mergeCell ref="P808:X808"/>
    <mergeCell ref="Y808:AA808"/>
    <mergeCell ref="AB808:AD808"/>
    <mergeCell ref="AE808:AM808"/>
    <mergeCell ref="B808:C808"/>
    <mergeCell ref="D809:J809"/>
    <mergeCell ref="K809:O809"/>
    <mergeCell ref="P809:X809"/>
    <mergeCell ref="Y809:AA809"/>
    <mergeCell ref="AB809:AD809"/>
    <mergeCell ref="AE809:AM809"/>
    <mergeCell ref="B809:C809"/>
    <mergeCell ref="D810:J810"/>
    <mergeCell ref="K810:O810"/>
    <mergeCell ref="P810:X810"/>
    <mergeCell ref="Y810:AA810"/>
    <mergeCell ref="AB810:AD810"/>
    <mergeCell ref="AE810:AM810"/>
    <mergeCell ref="B810:C810"/>
    <mergeCell ref="D811:J811"/>
    <mergeCell ref="K811:O811"/>
    <mergeCell ref="P811:X811"/>
    <mergeCell ref="Y811:AA811"/>
    <mergeCell ref="AB811:AD811"/>
    <mergeCell ref="AE811:AM811"/>
    <mergeCell ref="B811:C811"/>
    <mergeCell ref="D812:J812"/>
    <mergeCell ref="K812:O812"/>
    <mergeCell ref="P812:X812"/>
    <mergeCell ref="Y812:AA812"/>
    <mergeCell ref="AB812:AD812"/>
    <mergeCell ref="AE812:AM812"/>
    <mergeCell ref="B812:C812"/>
    <mergeCell ref="D813:J813"/>
    <mergeCell ref="K813:O813"/>
    <mergeCell ref="P813:X813"/>
    <mergeCell ref="Y813:AA813"/>
    <mergeCell ref="AB813:AD813"/>
    <mergeCell ref="AE813:AM813"/>
    <mergeCell ref="B813:C813"/>
    <mergeCell ref="D814:J814"/>
    <mergeCell ref="K814:O814"/>
    <mergeCell ref="P814:X814"/>
    <mergeCell ref="Y814:AA814"/>
    <mergeCell ref="AB814:AD814"/>
    <mergeCell ref="AE814:AM814"/>
    <mergeCell ref="B814:C814"/>
    <mergeCell ref="D815:J815"/>
    <mergeCell ref="K815:O815"/>
    <mergeCell ref="P815:X815"/>
    <mergeCell ref="Y815:AA815"/>
    <mergeCell ref="AB815:AD815"/>
    <mergeCell ref="AE815:AM815"/>
    <mergeCell ref="B815:C815"/>
    <mergeCell ref="D816:J816"/>
    <mergeCell ref="K816:O816"/>
    <mergeCell ref="P816:X816"/>
    <mergeCell ref="Y816:AA816"/>
    <mergeCell ref="AB816:AD816"/>
    <mergeCell ref="AE816:AM816"/>
    <mergeCell ref="B816:C816"/>
    <mergeCell ref="D817:J817"/>
    <mergeCell ref="K817:O817"/>
    <mergeCell ref="P817:X817"/>
    <mergeCell ref="Y817:AA817"/>
    <mergeCell ref="AB817:AD817"/>
    <mergeCell ref="AE817:AM817"/>
    <mergeCell ref="B817:C817"/>
    <mergeCell ref="D818:J818"/>
    <mergeCell ref="K818:O818"/>
    <mergeCell ref="P818:X818"/>
    <mergeCell ref="Y818:AA818"/>
    <mergeCell ref="AB818:AD818"/>
    <mergeCell ref="AE818:AM818"/>
    <mergeCell ref="B818:C818"/>
    <mergeCell ref="D819:J819"/>
    <mergeCell ref="K819:O819"/>
    <mergeCell ref="P819:X819"/>
    <mergeCell ref="Y819:AA819"/>
    <mergeCell ref="AB819:AD819"/>
    <mergeCell ref="AE819:AM819"/>
    <mergeCell ref="B819:C819"/>
    <mergeCell ref="D820:J820"/>
    <mergeCell ref="K820:O820"/>
    <mergeCell ref="P820:X820"/>
    <mergeCell ref="Y820:AA820"/>
    <mergeCell ref="AB820:AD820"/>
    <mergeCell ref="AE820:AM820"/>
    <mergeCell ref="B820:C820"/>
    <mergeCell ref="D821:J821"/>
    <mergeCell ref="K821:O821"/>
    <mergeCell ref="P821:X821"/>
    <mergeCell ref="Y821:AA821"/>
    <mergeCell ref="AB821:AD821"/>
    <mergeCell ref="AE821:AM821"/>
    <mergeCell ref="B821:C821"/>
    <mergeCell ref="D822:J822"/>
    <mergeCell ref="K822:O822"/>
    <mergeCell ref="P822:X822"/>
    <mergeCell ref="Y822:AA822"/>
    <mergeCell ref="AB822:AD822"/>
    <mergeCell ref="AE822:AM822"/>
    <mergeCell ref="B822:C822"/>
    <mergeCell ref="D823:J823"/>
    <mergeCell ref="K823:O823"/>
    <mergeCell ref="P823:X823"/>
    <mergeCell ref="Y823:AA823"/>
    <mergeCell ref="AB823:AD823"/>
    <mergeCell ref="AE823:AM823"/>
    <mergeCell ref="B823:C823"/>
    <mergeCell ref="D824:J824"/>
    <mergeCell ref="K824:O824"/>
    <mergeCell ref="P824:X824"/>
    <mergeCell ref="Y824:AA824"/>
    <mergeCell ref="AB824:AD824"/>
    <mergeCell ref="AE824:AM824"/>
    <mergeCell ref="B824:C824"/>
    <mergeCell ref="D825:J825"/>
    <mergeCell ref="K825:O825"/>
    <mergeCell ref="P825:X825"/>
    <mergeCell ref="Y825:AA825"/>
    <mergeCell ref="AB825:AD825"/>
    <mergeCell ref="AE825:AM825"/>
    <mergeCell ref="B825:C825"/>
    <mergeCell ref="D826:J826"/>
    <mergeCell ref="K826:O826"/>
    <mergeCell ref="P826:X826"/>
    <mergeCell ref="Y826:AA826"/>
    <mergeCell ref="AB826:AD826"/>
    <mergeCell ref="AE826:AM826"/>
    <mergeCell ref="B826:C826"/>
    <mergeCell ref="D827:J827"/>
    <mergeCell ref="K827:O827"/>
    <mergeCell ref="P827:X827"/>
    <mergeCell ref="Y827:AA827"/>
    <mergeCell ref="AB827:AD827"/>
    <mergeCell ref="AE827:AM827"/>
    <mergeCell ref="B827:C827"/>
    <mergeCell ref="D828:J828"/>
    <mergeCell ref="K828:O828"/>
    <mergeCell ref="P828:X828"/>
    <mergeCell ref="Y828:AA828"/>
    <mergeCell ref="AB828:AD828"/>
    <mergeCell ref="AE828:AM828"/>
    <mergeCell ref="B828:C828"/>
    <mergeCell ref="D829:J829"/>
    <mergeCell ref="K829:O829"/>
    <mergeCell ref="P829:X829"/>
    <mergeCell ref="Y829:AA829"/>
    <mergeCell ref="AB829:AD829"/>
    <mergeCell ref="AE829:AM829"/>
    <mergeCell ref="B829:C829"/>
    <mergeCell ref="D830:J830"/>
    <mergeCell ref="K830:O830"/>
    <mergeCell ref="P830:X830"/>
    <mergeCell ref="Y830:AA830"/>
    <mergeCell ref="AB830:AD830"/>
    <mergeCell ref="AE830:AM830"/>
    <mergeCell ref="B830:C830"/>
    <mergeCell ref="D831:J831"/>
    <mergeCell ref="K831:O831"/>
    <mergeCell ref="P831:X831"/>
    <mergeCell ref="Y831:AA831"/>
    <mergeCell ref="AB831:AD831"/>
    <mergeCell ref="AE831:AM831"/>
    <mergeCell ref="B831:C831"/>
    <mergeCell ref="D832:J832"/>
    <mergeCell ref="K832:O832"/>
    <mergeCell ref="P832:X832"/>
    <mergeCell ref="Y832:AA832"/>
    <mergeCell ref="AB832:AD832"/>
    <mergeCell ref="AE832:AM832"/>
    <mergeCell ref="B832:C832"/>
    <mergeCell ref="D833:J833"/>
    <mergeCell ref="K833:O833"/>
    <mergeCell ref="P833:X833"/>
    <mergeCell ref="Y833:AA833"/>
    <mergeCell ref="AB833:AD833"/>
    <mergeCell ref="AE833:AM833"/>
    <mergeCell ref="B833:C833"/>
    <mergeCell ref="D834:J834"/>
    <mergeCell ref="K834:O834"/>
    <mergeCell ref="P834:X834"/>
    <mergeCell ref="Y834:AA834"/>
    <mergeCell ref="AB834:AD834"/>
    <mergeCell ref="AE834:AM834"/>
    <mergeCell ref="B834:C834"/>
    <mergeCell ref="D835:J835"/>
    <mergeCell ref="K835:O835"/>
    <mergeCell ref="P835:X835"/>
    <mergeCell ref="Y835:AA835"/>
    <mergeCell ref="AB835:AD835"/>
    <mergeCell ref="AE835:AM835"/>
    <mergeCell ref="B835:C835"/>
    <mergeCell ref="D836:J836"/>
    <mergeCell ref="K836:O836"/>
    <mergeCell ref="P836:X836"/>
    <mergeCell ref="Y836:AA836"/>
    <mergeCell ref="AB836:AD836"/>
    <mergeCell ref="AE836:AM836"/>
    <mergeCell ref="B836:C836"/>
    <mergeCell ref="D837:J837"/>
    <mergeCell ref="K837:O837"/>
    <mergeCell ref="P837:X837"/>
    <mergeCell ref="Y837:AA837"/>
    <mergeCell ref="AB837:AD837"/>
    <mergeCell ref="AE837:AM837"/>
    <mergeCell ref="B837:C837"/>
    <mergeCell ref="D838:J838"/>
    <mergeCell ref="K838:O838"/>
    <mergeCell ref="P838:X838"/>
    <mergeCell ref="Y838:AA838"/>
    <mergeCell ref="AB838:AD838"/>
    <mergeCell ref="AE838:AM838"/>
    <mergeCell ref="B838:C838"/>
    <mergeCell ref="D839:J839"/>
    <mergeCell ref="K839:O839"/>
    <mergeCell ref="P839:X839"/>
    <mergeCell ref="Y839:AA839"/>
    <mergeCell ref="AB839:AD839"/>
    <mergeCell ref="AE839:AM839"/>
    <mergeCell ref="B839:C839"/>
    <mergeCell ref="D840:J840"/>
    <mergeCell ref="K840:O840"/>
    <mergeCell ref="P840:X840"/>
    <mergeCell ref="Y840:AA840"/>
    <mergeCell ref="AB840:AD840"/>
    <mergeCell ref="AE840:AM840"/>
    <mergeCell ref="B840:C840"/>
    <mergeCell ref="D841:J841"/>
    <mergeCell ref="K841:O841"/>
    <mergeCell ref="P841:X841"/>
    <mergeCell ref="Y841:AA841"/>
    <mergeCell ref="AB841:AD841"/>
    <mergeCell ref="AE841:AM841"/>
    <mergeCell ref="B841:C841"/>
    <mergeCell ref="D842:J842"/>
    <mergeCell ref="K842:O842"/>
    <mergeCell ref="P842:X842"/>
    <mergeCell ref="Y842:AA842"/>
    <mergeCell ref="AB842:AD842"/>
    <mergeCell ref="AE842:AM842"/>
    <mergeCell ref="B842:C842"/>
    <mergeCell ref="D843:J843"/>
    <mergeCell ref="K843:O843"/>
    <mergeCell ref="P843:X843"/>
    <mergeCell ref="Y843:AA843"/>
    <mergeCell ref="AB843:AD843"/>
    <mergeCell ref="AE843:AM843"/>
    <mergeCell ref="B843:C843"/>
    <mergeCell ref="D844:J844"/>
    <mergeCell ref="K844:O844"/>
    <mergeCell ref="P844:X844"/>
    <mergeCell ref="Y844:AA844"/>
    <mergeCell ref="AB844:AD844"/>
    <mergeCell ref="AE844:AM844"/>
    <mergeCell ref="B844:C844"/>
    <mergeCell ref="D845:J845"/>
    <mergeCell ref="K845:O845"/>
    <mergeCell ref="P845:X845"/>
    <mergeCell ref="Y845:AA845"/>
    <mergeCell ref="AB845:AD845"/>
    <mergeCell ref="AE845:AM845"/>
    <mergeCell ref="B845:C845"/>
    <mergeCell ref="D846:J846"/>
    <mergeCell ref="K846:O846"/>
    <mergeCell ref="P846:X846"/>
    <mergeCell ref="Y846:AA846"/>
    <mergeCell ref="AB846:AD846"/>
    <mergeCell ref="AE846:AM846"/>
    <mergeCell ref="B846:C846"/>
    <mergeCell ref="D847:J847"/>
    <mergeCell ref="K847:O847"/>
    <mergeCell ref="P847:X847"/>
    <mergeCell ref="Y847:AA847"/>
    <mergeCell ref="AB847:AD847"/>
    <mergeCell ref="AE847:AM847"/>
    <mergeCell ref="B847:C847"/>
    <mergeCell ref="D848:J848"/>
    <mergeCell ref="K848:O848"/>
    <mergeCell ref="P848:X848"/>
    <mergeCell ref="Y848:AA848"/>
    <mergeCell ref="AB848:AD848"/>
    <mergeCell ref="AE848:AM848"/>
    <mergeCell ref="B848:C848"/>
    <mergeCell ref="D849:J849"/>
    <mergeCell ref="K849:O849"/>
    <mergeCell ref="P849:X849"/>
    <mergeCell ref="Y849:AA849"/>
    <mergeCell ref="AB849:AD849"/>
    <mergeCell ref="AE849:AM849"/>
    <mergeCell ref="B849:C849"/>
    <mergeCell ref="D850:J850"/>
    <mergeCell ref="K850:O850"/>
    <mergeCell ref="P850:X850"/>
    <mergeCell ref="Y850:AA850"/>
    <mergeCell ref="AB850:AD850"/>
    <mergeCell ref="AE850:AM850"/>
    <mergeCell ref="B850:C850"/>
    <mergeCell ref="D851:J851"/>
    <mergeCell ref="K851:O851"/>
    <mergeCell ref="P851:X851"/>
    <mergeCell ref="Y851:AA851"/>
    <mergeCell ref="AB851:AD851"/>
    <mergeCell ref="AE851:AM851"/>
    <mergeCell ref="B851:C851"/>
    <mergeCell ref="D852:J852"/>
    <mergeCell ref="K852:O852"/>
    <mergeCell ref="P852:X852"/>
    <mergeCell ref="Y852:AA852"/>
    <mergeCell ref="AB852:AD852"/>
    <mergeCell ref="AE852:AM852"/>
    <mergeCell ref="B852:C852"/>
    <mergeCell ref="D853:J853"/>
    <mergeCell ref="K853:O853"/>
    <mergeCell ref="P853:X853"/>
    <mergeCell ref="Y853:AA853"/>
    <mergeCell ref="AB853:AD853"/>
    <mergeCell ref="AE853:AM853"/>
    <mergeCell ref="B853:C853"/>
    <mergeCell ref="D854:J854"/>
    <mergeCell ref="K854:O854"/>
    <mergeCell ref="P854:X854"/>
    <mergeCell ref="Y854:AA854"/>
    <mergeCell ref="AB854:AD854"/>
    <mergeCell ref="AE854:AM854"/>
    <mergeCell ref="B854:C854"/>
    <mergeCell ref="D855:J855"/>
    <mergeCell ref="K855:O855"/>
    <mergeCell ref="P855:X855"/>
    <mergeCell ref="Y855:AA855"/>
    <mergeCell ref="AB855:AD855"/>
    <mergeCell ref="AE855:AM855"/>
    <mergeCell ref="B855:C855"/>
    <mergeCell ref="D856:J856"/>
    <mergeCell ref="K856:O856"/>
    <mergeCell ref="P856:X856"/>
    <mergeCell ref="Y856:AA856"/>
    <mergeCell ref="AB856:AD856"/>
    <mergeCell ref="AE856:AM856"/>
    <mergeCell ref="B856:C856"/>
    <mergeCell ref="D857:J857"/>
    <mergeCell ref="K857:O857"/>
    <mergeCell ref="P857:X857"/>
    <mergeCell ref="Y857:AA857"/>
    <mergeCell ref="AB857:AD857"/>
    <mergeCell ref="AE857:AM857"/>
    <mergeCell ref="B857:C857"/>
    <mergeCell ref="D858:J858"/>
    <mergeCell ref="K858:O858"/>
    <mergeCell ref="P858:X858"/>
    <mergeCell ref="Y858:AA858"/>
    <mergeCell ref="AB858:AD858"/>
    <mergeCell ref="AE858:AM858"/>
    <mergeCell ref="B858:C858"/>
    <mergeCell ref="D859:J859"/>
    <mergeCell ref="K859:O859"/>
    <mergeCell ref="P859:X859"/>
    <mergeCell ref="Y859:AA859"/>
    <mergeCell ref="AB859:AD859"/>
    <mergeCell ref="AE859:AM859"/>
    <mergeCell ref="B859:C859"/>
    <mergeCell ref="D860:J860"/>
    <mergeCell ref="K860:O860"/>
    <mergeCell ref="P860:X860"/>
    <mergeCell ref="Y860:AA860"/>
    <mergeCell ref="AB860:AD860"/>
    <mergeCell ref="AE860:AM860"/>
    <mergeCell ref="B860:C860"/>
    <mergeCell ref="D861:J861"/>
    <mergeCell ref="K861:O861"/>
    <mergeCell ref="P861:X861"/>
    <mergeCell ref="Y861:AA861"/>
    <mergeCell ref="AB861:AD861"/>
    <mergeCell ref="AE861:AM861"/>
    <mergeCell ref="B861:C861"/>
    <mergeCell ref="D862:J862"/>
    <mergeCell ref="K862:O862"/>
    <mergeCell ref="P862:X862"/>
    <mergeCell ref="Y862:AA862"/>
    <mergeCell ref="AB862:AD862"/>
    <mergeCell ref="AE862:AM862"/>
    <mergeCell ref="B862:C862"/>
    <mergeCell ref="D863:J863"/>
    <mergeCell ref="K863:O863"/>
    <mergeCell ref="P863:X863"/>
    <mergeCell ref="Y863:AA863"/>
    <mergeCell ref="AB863:AD863"/>
    <mergeCell ref="AE863:AM863"/>
    <mergeCell ref="B863:C863"/>
    <mergeCell ref="D864:J864"/>
    <mergeCell ref="K864:O864"/>
    <mergeCell ref="P864:X864"/>
    <mergeCell ref="Y864:AA864"/>
    <mergeCell ref="AB864:AD864"/>
    <mergeCell ref="AE864:AM864"/>
    <mergeCell ref="B864:C864"/>
    <mergeCell ref="D865:J865"/>
    <mergeCell ref="K865:O865"/>
    <mergeCell ref="P865:X865"/>
    <mergeCell ref="Y865:AA865"/>
    <mergeCell ref="AB865:AD865"/>
    <mergeCell ref="AE865:AM865"/>
    <mergeCell ref="B865:C865"/>
    <mergeCell ref="D866:J866"/>
    <mergeCell ref="K866:O866"/>
    <mergeCell ref="P866:X866"/>
    <mergeCell ref="Y866:AA866"/>
    <mergeCell ref="AB866:AD866"/>
    <mergeCell ref="AE866:AM866"/>
    <mergeCell ref="B866:C866"/>
    <mergeCell ref="D867:J867"/>
    <mergeCell ref="K867:O867"/>
    <mergeCell ref="P867:X867"/>
    <mergeCell ref="Y867:AA867"/>
    <mergeCell ref="AB867:AD867"/>
    <mergeCell ref="AE867:AM867"/>
    <mergeCell ref="B867:C867"/>
    <mergeCell ref="D868:J868"/>
    <mergeCell ref="K868:O868"/>
    <mergeCell ref="P868:X868"/>
    <mergeCell ref="Y868:AA868"/>
    <mergeCell ref="AB868:AD868"/>
    <mergeCell ref="AE868:AM868"/>
    <mergeCell ref="B868:C868"/>
    <mergeCell ref="D869:J869"/>
    <mergeCell ref="K869:O869"/>
    <mergeCell ref="P869:X869"/>
    <mergeCell ref="Y869:AA869"/>
    <mergeCell ref="AB869:AD869"/>
    <mergeCell ref="AE869:AM869"/>
    <mergeCell ref="B869:C869"/>
    <mergeCell ref="D870:J870"/>
    <mergeCell ref="K870:O870"/>
    <mergeCell ref="P870:X870"/>
    <mergeCell ref="Y870:AA870"/>
    <mergeCell ref="AB870:AD870"/>
    <mergeCell ref="AE870:AM870"/>
    <mergeCell ref="B870:C870"/>
    <mergeCell ref="D871:J871"/>
    <mergeCell ref="K871:O871"/>
    <mergeCell ref="P871:X871"/>
    <mergeCell ref="Y871:AA871"/>
    <mergeCell ref="AB871:AD871"/>
    <mergeCell ref="AE871:AM871"/>
    <mergeCell ref="B871:C871"/>
    <mergeCell ref="D872:J872"/>
    <mergeCell ref="K872:O872"/>
    <mergeCell ref="P872:X872"/>
    <mergeCell ref="Y872:AA872"/>
    <mergeCell ref="AB872:AD872"/>
    <mergeCell ref="AE872:AM872"/>
    <mergeCell ref="B872:C872"/>
    <mergeCell ref="D873:J873"/>
    <mergeCell ref="K873:O873"/>
    <mergeCell ref="P873:X873"/>
    <mergeCell ref="Y873:AA873"/>
    <mergeCell ref="AB873:AD873"/>
    <mergeCell ref="AE873:AM873"/>
    <mergeCell ref="B873:C873"/>
    <mergeCell ref="D874:J874"/>
    <mergeCell ref="K874:O874"/>
    <mergeCell ref="P874:X874"/>
    <mergeCell ref="Y874:AA874"/>
    <mergeCell ref="AB874:AD874"/>
    <mergeCell ref="AE874:AM874"/>
    <mergeCell ref="B874:C874"/>
    <mergeCell ref="D875:J875"/>
    <mergeCell ref="K875:O875"/>
    <mergeCell ref="P875:X875"/>
    <mergeCell ref="Y875:AA875"/>
    <mergeCell ref="AB875:AD875"/>
    <mergeCell ref="AE875:AM875"/>
    <mergeCell ref="B875:C875"/>
    <mergeCell ref="D876:J876"/>
    <mergeCell ref="K876:O876"/>
    <mergeCell ref="P876:X876"/>
    <mergeCell ref="Y876:AA876"/>
    <mergeCell ref="AB876:AD876"/>
    <mergeCell ref="AE876:AM876"/>
    <mergeCell ref="B876:C876"/>
    <mergeCell ref="D877:J877"/>
    <mergeCell ref="K877:O877"/>
    <mergeCell ref="P877:X877"/>
    <mergeCell ref="Y877:AA877"/>
    <mergeCell ref="AB877:AD877"/>
    <mergeCell ref="AE877:AM877"/>
    <mergeCell ref="B877:C877"/>
    <mergeCell ref="D878:J878"/>
    <mergeCell ref="K878:O878"/>
    <mergeCell ref="P878:X878"/>
    <mergeCell ref="Y878:AA878"/>
    <mergeCell ref="AB878:AD878"/>
    <mergeCell ref="AE878:AM878"/>
    <mergeCell ref="B878:C878"/>
    <mergeCell ref="D879:J879"/>
    <mergeCell ref="K879:O879"/>
    <mergeCell ref="P879:X879"/>
    <mergeCell ref="Y879:AA879"/>
    <mergeCell ref="AB879:AD879"/>
    <mergeCell ref="AE879:AM879"/>
    <mergeCell ref="B879:C879"/>
    <mergeCell ref="D880:J880"/>
    <mergeCell ref="K880:O880"/>
    <mergeCell ref="P880:X880"/>
    <mergeCell ref="Y880:AA880"/>
    <mergeCell ref="AB880:AD880"/>
    <mergeCell ref="AE880:AM880"/>
    <mergeCell ref="B880:C880"/>
    <mergeCell ref="D881:J881"/>
    <mergeCell ref="K881:O881"/>
    <mergeCell ref="P881:X881"/>
    <mergeCell ref="Y881:AA881"/>
    <mergeCell ref="AB881:AD881"/>
    <mergeCell ref="AE881:AM881"/>
    <mergeCell ref="B881:C881"/>
    <mergeCell ref="D882:J882"/>
    <mergeCell ref="K882:O882"/>
    <mergeCell ref="P882:X882"/>
    <mergeCell ref="Y882:AA882"/>
    <mergeCell ref="AB882:AD882"/>
    <mergeCell ref="AE882:AM882"/>
    <mergeCell ref="B882:C882"/>
    <mergeCell ref="D883:J883"/>
    <mergeCell ref="K883:O883"/>
    <mergeCell ref="P883:X883"/>
    <mergeCell ref="Y883:AA883"/>
    <mergeCell ref="AB883:AD883"/>
    <mergeCell ref="AE883:AM883"/>
    <mergeCell ref="B883:C883"/>
    <mergeCell ref="D884:J884"/>
    <mergeCell ref="K884:O884"/>
    <mergeCell ref="P884:X884"/>
    <mergeCell ref="Y884:AA884"/>
    <mergeCell ref="AB884:AD884"/>
    <mergeCell ref="AE884:AM884"/>
    <mergeCell ref="B884:C884"/>
    <mergeCell ref="D885:J885"/>
    <mergeCell ref="K885:O885"/>
    <mergeCell ref="P885:X885"/>
    <mergeCell ref="Y885:AA885"/>
    <mergeCell ref="AB885:AD885"/>
    <mergeCell ref="AE885:AM885"/>
    <mergeCell ref="B885:C885"/>
    <mergeCell ref="D886:J886"/>
    <mergeCell ref="K886:O886"/>
    <mergeCell ref="P886:X886"/>
    <mergeCell ref="Y886:AA886"/>
    <mergeCell ref="AB886:AD886"/>
    <mergeCell ref="AE886:AM886"/>
    <mergeCell ref="B886:C886"/>
    <mergeCell ref="D887:J887"/>
    <mergeCell ref="K887:O887"/>
    <mergeCell ref="P887:X887"/>
    <mergeCell ref="Y887:AA887"/>
    <mergeCell ref="AB887:AD887"/>
    <mergeCell ref="AE887:AM887"/>
    <mergeCell ref="B887:C887"/>
    <mergeCell ref="D888:J888"/>
    <mergeCell ref="K888:O888"/>
    <mergeCell ref="P888:X888"/>
    <mergeCell ref="Y888:AA888"/>
    <mergeCell ref="AB888:AD888"/>
    <mergeCell ref="AE888:AM888"/>
    <mergeCell ref="B888:C888"/>
    <mergeCell ref="D889:J889"/>
    <mergeCell ref="K889:O889"/>
    <mergeCell ref="P889:X889"/>
    <mergeCell ref="Y889:AA889"/>
    <mergeCell ref="AB889:AD889"/>
    <mergeCell ref="AE889:AM889"/>
    <mergeCell ref="B889:C889"/>
    <mergeCell ref="D890:J890"/>
    <mergeCell ref="K890:O890"/>
    <mergeCell ref="P890:X890"/>
    <mergeCell ref="Y890:AA890"/>
    <mergeCell ref="AB890:AD890"/>
    <mergeCell ref="AE890:AM890"/>
    <mergeCell ref="B890:C890"/>
    <mergeCell ref="D891:J891"/>
    <mergeCell ref="K891:O891"/>
    <mergeCell ref="P891:X891"/>
    <mergeCell ref="Y891:AA891"/>
    <mergeCell ref="AB891:AD891"/>
    <mergeCell ref="AE891:AM891"/>
    <mergeCell ref="B891:C891"/>
    <mergeCell ref="D892:J892"/>
    <mergeCell ref="K892:O892"/>
    <mergeCell ref="P892:X892"/>
    <mergeCell ref="Y892:AA892"/>
    <mergeCell ref="AB892:AD892"/>
    <mergeCell ref="AE892:AM892"/>
    <mergeCell ref="B892:C892"/>
    <mergeCell ref="D893:J893"/>
    <mergeCell ref="K893:O893"/>
    <mergeCell ref="P893:X893"/>
    <mergeCell ref="Y893:AA893"/>
    <mergeCell ref="AB893:AD893"/>
    <mergeCell ref="AE893:AM893"/>
    <mergeCell ref="B893:C893"/>
    <mergeCell ref="D894:J894"/>
    <mergeCell ref="K894:O894"/>
    <mergeCell ref="P894:X894"/>
    <mergeCell ref="Y894:AA894"/>
    <mergeCell ref="AB894:AD894"/>
    <mergeCell ref="AE894:AM894"/>
    <mergeCell ref="B894:C894"/>
    <mergeCell ref="D895:J895"/>
    <mergeCell ref="K895:O895"/>
    <mergeCell ref="P895:X895"/>
    <mergeCell ref="Y895:AA895"/>
    <mergeCell ref="AB895:AD895"/>
    <mergeCell ref="AE895:AM895"/>
    <mergeCell ref="Y13:AA13"/>
    <mergeCell ref="AB13:AD13"/>
    <mergeCell ref="AA10:AM10"/>
    <mergeCell ref="A11:AM11"/>
    <mergeCell ref="A12:AM12"/>
    <mergeCell ref="D13:J13"/>
    <mergeCell ref="K13:O13"/>
    <mergeCell ref="P13:X13"/>
    <mergeCell ref="AE13:AM13"/>
    <mergeCell ref="B1007:C1007"/>
    <mergeCell ref="D1008:J1008"/>
    <mergeCell ref="K1008:O1008"/>
    <mergeCell ref="P1008:X1008"/>
    <mergeCell ref="Y1008:AA1008"/>
    <mergeCell ref="AB1008:AD1008"/>
    <mergeCell ref="AE1008:AM1008"/>
    <mergeCell ref="B1008:C1008"/>
    <mergeCell ref="P994:X994"/>
    <mergeCell ref="Y994:AA994"/>
    <mergeCell ref="AB994:AD994"/>
    <mergeCell ref="AE994:AM994"/>
    <mergeCell ref="B994:C994"/>
    <mergeCell ref="D995:J995"/>
    <mergeCell ref="K995:O995"/>
    <mergeCell ref="P995:X995"/>
    <mergeCell ref="Y995:AA995"/>
    <mergeCell ref="D1009:J1009"/>
    <mergeCell ref="K1009:O1009"/>
    <mergeCell ref="P1009:X1009"/>
    <mergeCell ref="Y1009:AA1009"/>
    <mergeCell ref="AB1009:AD1009"/>
    <mergeCell ref="AE1009:AM1009"/>
    <mergeCell ref="B1009:C1009"/>
    <mergeCell ref="D1010:J1010"/>
    <mergeCell ref="K1010:O1010"/>
    <mergeCell ref="P1010:X1010"/>
    <mergeCell ref="Y1010:AA1010"/>
    <mergeCell ref="AB1010:AD1010"/>
    <mergeCell ref="AE1010:AM1010"/>
    <mergeCell ref="B1010:C1010"/>
    <mergeCell ref="D1011:J1011"/>
    <mergeCell ref="K1011:O1011"/>
    <mergeCell ref="P1011:X1011"/>
    <mergeCell ref="Y1011:AA1011"/>
    <mergeCell ref="AB1011:AD1011"/>
    <mergeCell ref="AE1011:AM1011"/>
    <mergeCell ref="K1:O1"/>
    <mergeCell ref="K3:P3"/>
    <mergeCell ref="Q3:S3"/>
    <mergeCell ref="B1:C1"/>
    <mergeCell ref="D1:J1"/>
    <mergeCell ref="P1:X1"/>
    <mergeCell ref="Y1:AA1"/>
    <mergeCell ref="AB1:AD1"/>
    <mergeCell ref="AE1:AM1"/>
    <mergeCell ref="A2:AM2"/>
    <mergeCell ref="T3:AF3"/>
    <mergeCell ref="A4:AM4"/>
    <mergeCell ref="A5:AM5"/>
    <mergeCell ref="A6:I6"/>
    <mergeCell ref="J6:V6"/>
    <mergeCell ref="W6:Z6"/>
    <mergeCell ref="AA6:AM6"/>
    <mergeCell ref="W8:Z8"/>
    <mergeCell ref="W9:Z9"/>
    <mergeCell ref="W10:Z10"/>
    <mergeCell ref="A8:I9"/>
    <mergeCell ref="A10:I10"/>
    <mergeCell ref="J10:Q10"/>
    <mergeCell ref="R10:V10"/>
    <mergeCell ref="A7:I7"/>
    <mergeCell ref="J7:V7"/>
    <mergeCell ref="W7:Z7"/>
    <mergeCell ref="AA7:AM7"/>
    <mergeCell ref="J8:V9"/>
    <mergeCell ref="AA8:AM8"/>
    <mergeCell ref="AA9:AM9"/>
    <mergeCell ref="B1012:C1012"/>
    <mergeCell ref="B1013:C1013"/>
    <mergeCell ref="D1013:J1013"/>
    <mergeCell ref="K1013:O1013"/>
    <mergeCell ref="P1013:X1013"/>
    <mergeCell ref="Y1013:AA1013"/>
    <mergeCell ref="AB1013:AD1013"/>
    <mergeCell ref="AE1013:AM1013"/>
    <mergeCell ref="B1011:C1011"/>
    <mergeCell ref="D1012:J1012"/>
    <mergeCell ref="K1012:O1012"/>
    <mergeCell ref="P1012:X1012"/>
    <mergeCell ref="Y1012:AA1012"/>
    <mergeCell ref="AB1012:AD1012"/>
    <mergeCell ref="AE1012:AM1012"/>
    <mergeCell ref="B993:C993"/>
    <mergeCell ref="D994:J994"/>
    <mergeCell ref="K994:O994"/>
    <mergeCell ref="AB995:AD995"/>
    <mergeCell ref="AE995:AM995"/>
    <mergeCell ref="B995:C995"/>
    <mergeCell ref="D996:J996"/>
    <mergeCell ref="K996:O996"/>
    <mergeCell ref="P996:X996"/>
    <mergeCell ref="Y996:AA996"/>
    <mergeCell ref="AB996:AD996"/>
    <mergeCell ref="AE996:AM996"/>
    <mergeCell ref="B996:C996"/>
    <mergeCell ref="D997:J997"/>
    <mergeCell ref="K997:O997"/>
    <mergeCell ref="P997:X997"/>
    <mergeCell ref="Y997:AA997"/>
    <mergeCell ref="AB997:AD997"/>
    <mergeCell ref="AE997:AM997"/>
    <mergeCell ref="B997:C997"/>
    <mergeCell ref="D998:J998"/>
    <mergeCell ref="K998:O998"/>
    <mergeCell ref="P998:X998"/>
    <mergeCell ref="Y998:AA998"/>
    <mergeCell ref="AB998:AD998"/>
    <mergeCell ref="AE998:AM998"/>
    <mergeCell ref="B998:C998"/>
    <mergeCell ref="D999:J999"/>
    <mergeCell ref="K999:O999"/>
    <mergeCell ref="P999:X999"/>
    <mergeCell ref="Y999:AA999"/>
    <mergeCell ref="AB999:AD999"/>
    <mergeCell ref="AE999:AM999"/>
    <mergeCell ref="B999:C999"/>
    <mergeCell ref="D1000:J1000"/>
    <mergeCell ref="K1000:O1000"/>
    <mergeCell ref="P1000:X1000"/>
    <mergeCell ref="Y1000:AA1000"/>
    <mergeCell ref="AB1000:AD1000"/>
    <mergeCell ref="AE1000:AM1000"/>
    <mergeCell ref="B1000:C1000"/>
    <mergeCell ref="D1001:J1001"/>
    <mergeCell ref="K1001:O1001"/>
    <mergeCell ref="P1001:X1001"/>
    <mergeCell ref="Y1001:AA1001"/>
    <mergeCell ref="AB1001:AD1001"/>
    <mergeCell ref="AE1001:AM1001"/>
    <mergeCell ref="B1001:C1001"/>
    <mergeCell ref="D1002:J1002"/>
    <mergeCell ref="K1002:O1002"/>
    <mergeCell ref="P1002:X1002"/>
    <mergeCell ref="Y1002:AA1002"/>
    <mergeCell ref="AB1002:AD1002"/>
    <mergeCell ref="AE1002:AM1002"/>
    <mergeCell ref="B1002:C1002"/>
    <mergeCell ref="D1003:J1003"/>
    <mergeCell ref="K1003:O1003"/>
    <mergeCell ref="P1003:X1003"/>
    <mergeCell ref="Y1003:AA1003"/>
    <mergeCell ref="AB1003:AD1003"/>
    <mergeCell ref="AE1003:AM1003"/>
    <mergeCell ref="B1003:C1003"/>
    <mergeCell ref="D1004:J1004"/>
    <mergeCell ref="K1004:O1004"/>
    <mergeCell ref="P1004:X1004"/>
    <mergeCell ref="Y1004:AA1004"/>
    <mergeCell ref="AB1004:AD1004"/>
    <mergeCell ref="AE1004:AM1004"/>
    <mergeCell ref="B1004:C1004"/>
    <mergeCell ref="D1005:J1005"/>
    <mergeCell ref="K1005:O1005"/>
    <mergeCell ref="P1005:X1005"/>
    <mergeCell ref="Y1005:AA1005"/>
    <mergeCell ref="AB1005:AD1005"/>
    <mergeCell ref="AE1005:AM1005"/>
    <mergeCell ref="B1005:C1005"/>
    <mergeCell ref="D1006:J1006"/>
    <mergeCell ref="K1006:O1006"/>
    <mergeCell ref="P1006:X1006"/>
    <mergeCell ref="Y1006:AA1006"/>
    <mergeCell ref="AB1006:AD1006"/>
    <mergeCell ref="AE1006:AM1006"/>
    <mergeCell ref="B1006:C1006"/>
    <mergeCell ref="D1007:J1007"/>
    <mergeCell ref="K1007:O1007"/>
    <mergeCell ref="P1007:X1007"/>
    <mergeCell ref="Y1007:AA1007"/>
    <mergeCell ref="AB1007:AD1007"/>
    <mergeCell ref="AE1007:AM1007"/>
    <mergeCell ref="B895:C895"/>
    <mergeCell ref="D896:J896"/>
    <mergeCell ref="K896:O896"/>
    <mergeCell ref="P896:X896"/>
    <mergeCell ref="Y896:AA896"/>
    <mergeCell ref="AB896:AD896"/>
    <mergeCell ref="AE896:AM896"/>
    <mergeCell ref="B896:C896"/>
    <mergeCell ref="D897:J897"/>
    <mergeCell ref="K897:O897"/>
    <mergeCell ref="P897:X897"/>
    <mergeCell ref="Y897:AA897"/>
    <mergeCell ref="AB897:AD897"/>
    <mergeCell ref="AE897:AM897"/>
    <mergeCell ref="B897:C897"/>
    <mergeCell ref="D898:J898"/>
    <mergeCell ref="K898:O898"/>
    <mergeCell ref="P898:X898"/>
    <mergeCell ref="Y898:AA898"/>
    <mergeCell ref="AB898:AD898"/>
    <mergeCell ref="AE898:AM898"/>
    <mergeCell ref="B898:C898"/>
    <mergeCell ref="D899:J899"/>
    <mergeCell ref="K899:O899"/>
    <mergeCell ref="P899:X899"/>
    <mergeCell ref="Y899:AA899"/>
    <mergeCell ref="AB899:AD899"/>
    <mergeCell ref="AE899:AM899"/>
    <mergeCell ref="B899:C899"/>
    <mergeCell ref="D900:J900"/>
    <mergeCell ref="K900:O900"/>
    <mergeCell ref="P900:X900"/>
    <mergeCell ref="Y900:AA900"/>
    <mergeCell ref="AB900:AD900"/>
    <mergeCell ref="AE900:AM900"/>
    <mergeCell ref="B900:C900"/>
    <mergeCell ref="D901:J901"/>
    <mergeCell ref="K901:O901"/>
    <mergeCell ref="P901:X901"/>
    <mergeCell ref="Y901:AA901"/>
    <mergeCell ref="AB901:AD901"/>
    <mergeCell ref="AE901:AM901"/>
    <mergeCell ref="B901:C901"/>
    <mergeCell ref="D902:J902"/>
    <mergeCell ref="K902:O902"/>
    <mergeCell ref="P902:X902"/>
    <mergeCell ref="Y902:AA902"/>
    <mergeCell ref="AB902:AD902"/>
    <mergeCell ref="AE902:AM902"/>
    <mergeCell ref="B902:C902"/>
    <mergeCell ref="D903:J903"/>
    <mergeCell ref="K903:O903"/>
    <mergeCell ref="P903:X903"/>
    <mergeCell ref="Y903:AA903"/>
    <mergeCell ref="AB903:AD903"/>
    <mergeCell ref="AE903:AM903"/>
    <mergeCell ref="B903:C903"/>
    <mergeCell ref="D904:J904"/>
    <mergeCell ref="K904:O904"/>
    <mergeCell ref="P904:X904"/>
    <mergeCell ref="Y904:AA904"/>
    <mergeCell ref="AB904:AD904"/>
    <mergeCell ref="AE904:AM904"/>
    <mergeCell ref="B904:C904"/>
    <mergeCell ref="D905:J905"/>
    <mergeCell ref="K905:O905"/>
    <mergeCell ref="P905:X905"/>
    <mergeCell ref="Y905:AA905"/>
    <mergeCell ref="AB905:AD905"/>
    <mergeCell ref="AE905:AM905"/>
    <mergeCell ref="B905:C905"/>
    <mergeCell ref="D906:J906"/>
    <mergeCell ref="K906:O906"/>
    <mergeCell ref="P906:X906"/>
    <mergeCell ref="Y906:AA906"/>
    <mergeCell ref="AB906:AD906"/>
    <mergeCell ref="AE906:AM906"/>
    <mergeCell ref="B906:C906"/>
    <mergeCell ref="D907:J907"/>
    <mergeCell ref="K907:O907"/>
    <mergeCell ref="P907:X907"/>
    <mergeCell ref="Y907:AA907"/>
    <mergeCell ref="AB907:AD907"/>
    <mergeCell ref="AE907:AM907"/>
    <mergeCell ref="B907:C907"/>
    <mergeCell ref="D908:J908"/>
    <mergeCell ref="K908:O908"/>
    <mergeCell ref="P908:X908"/>
    <mergeCell ref="Y908:AA908"/>
    <mergeCell ref="AB908:AD908"/>
    <mergeCell ref="AE908:AM908"/>
    <mergeCell ref="B908:C908"/>
    <mergeCell ref="D909:J909"/>
    <mergeCell ref="K909:O909"/>
    <mergeCell ref="P909:X909"/>
    <mergeCell ref="Y909:AA909"/>
    <mergeCell ref="AB909:AD909"/>
    <mergeCell ref="AE909:AM909"/>
    <mergeCell ref="B909:C909"/>
    <mergeCell ref="D910:J910"/>
    <mergeCell ref="K910:O910"/>
    <mergeCell ref="P910:X910"/>
    <mergeCell ref="Y910:AA910"/>
    <mergeCell ref="AB910:AD910"/>
    <mergeCell ref="AE910:AM910"/>
    <mergeCell ref="B910:C910"/>
    <mergeCell ref="D911:J911"/>
    <mergeCell ref="K911:O911"/>
    <mergeCell ref="P911:X911"/>
    <mergeCell ref="Y911:AA911"/>
    <mergeCell ref="AB911:AD911"/>
    <mergeCell ref="AE911:AM911"/>
    <mergeCell ref="B911:C911"/>
    <mergeCell ref="D912:J912"/>
    <mergeCell ref="K912:O912"/>
    <mergeCell ref="P912:X912"/>
    <mergeCell ref="Y912:AA912"/>
    <mergeCell ref="AB912:AD912"/>
    <mergeCell ref="AE912:AM912"/>
    <mergeCell ref="B912:C912"/>
    <mergeCell ref="D913:J913"/>
    <mergeCell ref="K913:O913"/>
    <mergeCell ref="P913:X913"/>
    <mergeCell ref="Y913:AA913"/>
    <mergeCell ref="AB913:AD913"/>
    <mergeCell ref="AE913:AM913"/>
    <mergeCell ref="B913:C913"/>
    <mergeCell ref="D914:J914"/>
    <mergeCell ref="K914:O914"/>
    <mergeCell ref="P914:X914"/>
    <mergeCell ref="Y914:AA914"/>
    <mergeCell ref="AB914:AD914"/>
    <mergeCell ref="AE914:AM914"/>
    <mergeCell ref="B914:C914"/>
    <mergeCell ref="D915:J915"/>
    <mergeCell ref="K915:O915"/>
    <mergeCell ref="P915:X915"/>
    <mergeCell ref="Y915:AA915"/>
    <mergeCell ref="AB915:AD915"/>
    <mergeCell ref="AE915:AM915"/>
    <mergeCell ref="B915:C915"/>
    <mergeCell ref="D916:J916"/>
    <mergeCell ref="K916:O916"/>
    <mergeCell ref="P916:X916"/>
    <mergeCell ref="Y916:AA916"/>
    <mergeCell ref="AB916:AD916"/>
    <mergeCell ref="AE916:AM916"/>
    <mergeCell ref="B916:C916"/>
    <mergeCell ref="D917:J917"/>
    <mergeCell ref="K917:O917"/>
    <mergeCell ref="P917:X917"/>
    <mergeCell ref="Y917:AA917"/>
    <mergeCell ref="AB917:AD917"/>
    <mergeCell ref="AE917:AM917"/>
    <mergeCell ref="B917:C917"/>
    <mergeCell ref="D918:J918"/>
    <mergeCell ref="K918:O918"/>
    <mergeCell ref="P918:X918"/>
    <mergeCell ref="Y918:AA918"/>
    <mergeCell ref="AB918:AD918"/>
    <mergeCell ref="AE918:AM918"/>
    <mergeCell ref="B918:C918"/>
    <mergeCell ref="D919:J919"/>
    <mergeCell ref="K919:O919"/>
    <mergeCell ref="P919:X919"/>
    <mergeCell ref="Y919:AA919"/>
    <mergeCell ref="AB919:AD919"/>
    <mergeCell ref="AE919:AM919"/>
    <mergeCell ref="B919:C919"/>
    <mergeCell ref="D920:J920"/>
    <mergeCell ref="K920:O920"/>
    <mergeCell ref="P920:X920"/>
    <mergeCell ref="Y920:AA920"/>
    <mergeCell ref="AB920:AD920"/>
    <mergeCell ref="AE920:AM920"/>
    <mergeCell ref="B920:C920"/>
    <mergeCell ref="D921:J921"/>
    <mergeCell ref="K921:O921"/>
    <mergeCell ref="P921:X921"/>
    <mergeCell ref="Y921:AA921"/>
    <mergeCell ref="AB921:AD921"/>
    <mergeCell ref="AE921:AM921"/>
    <mergeCell ref="B921:C921"/>
    <mergeCell ref="D922:J922"/>
    <mergeCell ref="K922:O922"/>
    <mergeCell ref="P922:X922"/>
    <mergeCell ref="Y922:AA922"/>
    <mergeCell ref="AB922:AD922"/>
    <mergeCell ref="AE922:AM922"/>
    <mergeCell ref="B922:C922"/>
    <mergeCell ref="D923:J923"/>
    <mergeCell ref="K923:O923"/>
    <mergeCell ref="P923:X923"/>
    <mergeCell ref="Y923:AA923"/>
    <mergeCell ref="AB923:AD923"/>
    <mergeCell ref="AE923:AM923"/>
    <mergeCell ref="B923:C923"/>
    <mergeCell ref="D924:J924"/>
    <mergeCell ref="K924:O924"/>
    <mergeCell ref="P924:X924"/>
    <mergeCell ref="Y924:AA924"/>
    <mergeCell ref="AB924:AD924"/>
    <mergeCell ref="AE924:AM924"/>
    <mergeCell ref="B924:C924"/>
    <mergeCell ref="D925:J925"/>
    <mergeCell ref="K925:O925"/>
    <mergeCell ref="P925:X925"/>
    <mergeCell ref="Y925:AA925"/>
    <mergeCell ref="AB925:AD925"/>
    <mergeCell ref="AE925:AM925"/>
    <mergeCell ref="B925:C925"/>
    <mergeCell ref="D926:J926"/>
    <mergeCell ref="K926:O926"/>
    <mergeCell ref="P926:X926"/>
    <mergeCell ref="Y926:AA926"/>
    <mergeCell ref="AB926:AD926"/>
    <mergeCell ref="AE926:AM926"/>
    <mergeCell ref="B926:C926"/>
    <mergeCell ref="D927:J927"/>
    <mergeCell ref="K927:O927"/>
    <mergeCell ref="P927:X927"/>
    <mergeCell ref="Y927:AA927"/>
    <mergeCell ref="AB927:AD927"/>
    <mergeCell ref="AE927:AM927"/>
    <mergeCell ref="B927:C927"/>
    <mergeCell ref="D928:J928"/>
    <mergeCell ref="K928:O928"/>
    <mergeCell ref="P928:X928"/>
    <mergeCell ref="Y928:AA928"/>
    <mergeCell ref="AB928:AD928"/>
    <mergeCell ref="AE928:AM928"/>
    <mergeCell ref="B928:C928"/>
    <mergeCell ref="D929:J929"/>
    <mergeCell ref="K929:O929"/>
    <mergeCell ref="P929:X929"/>
    <mergeCell ref="Y929:AA929"/>
    <mergeCell ref="AB929:AD929"/>
    <mergeCell ref="AE929:AM929"/>
    <mergeCell ref="B929:C929"/>
    <mergeCell ref="D930:J930"/>
    <mergeCell ref="K930:O930"/>
    <mergeCell ref="P930:X930"/>
    <mergeCell ref="Y930:AA930"/>
    <mergeCell ref="AB930:AD930"/>
    <mergeCell ref="AE930:AM930"/>
    <mergeCell ref="B930:C930"/>
    <mergeCell ref="D931:J931"/>
    <mergeCell ref="K931:O931"/>
    <mergeCell ref="P931:X931"/>
    <mergeCell ref="Y931:AA931"/>
    <mergeCell ref="AB931:AD931"/>
    <mergeCell ref="AE931:AM931"/>
    <mergeCell ref="B931:C931"/>
    <mergeCell ref="D932:J932"/>
    <mergeCell ref="K932:O932"/>
    <mergeCell ref="P932:X932"/>
    <mergeCell ref="Y932:AA932"/>
    <mergeCell ref="AB932:AD932"/>
    <mergeCell ref="AE932:AM932"/>
    <mergeCell ref="B932:C932"/>
    <mergeCell ref="D933:J933"/>
    <mergeCell ref="K933:O933"/>
    <mergeCell ref="P933:X933"/>
    <mergeCell ref="Y933:AA933"/>
    <mergeCell ref="AB933:AD933"/>
    <mergeCell ref="AE933:AM933"/>
    <mergeCell ref="B933:C933"/>
    <mergeCell ref="D934:J934"/>
    <mergeCell ref="K934:O934"/>
    <mergeCell ref="P934:X934"/>
    <mergeCell ref="Y934:AA934"/>
    <mergeCell ref="AB934:AD934"/>
    <mergeCell ref="AE934:AM934"/>
    <mergeCell ref="B934:C934"/>
    <mergeCell ref="D935:J935"/>
    <mergeCell ref="K935:O935"/>
    <mergeCell ref="P935:X935"/>
    <mergeCell ref="Y935:AA935"/>
    <mergeCell ref="AB935:AD935"/>
    <mergeCell ref="AE935:AM935"/>
    <mergeCell ref="B935:C935"/>
    <mergeCell ref="D936:J936"/>
    <mergeCell ref="K936:O936"/>
    <mergeCell ref="P936:X936"/>
    <mergeCell ref="Y936:AA936"/>
    <mergeCell ref="AB936:AD936"/>
    <mergeCell ref="AE936:AM936"/>
    <mergeCell ref="B936:C936"/>
    <mergeCell ref="D937:J937"/>
    <mergeCell ref="K937:O937"/>
    <mergeCell ref="P937:X937"/>
    <mergeCell ref="Y937:AA937"/>
    <mergeCell ref="AB937:AD937"/>
    <mergeCell ref="AE937:AM937"/>
    <mergeCell ref="B937:C937"/>
    <mergeCell ref="D938:J938"/>
    <mergeCell ref="K938:O938"/>
    <mergeCell ref="P938:X938"/>
    <mergeCell ref="Y938:AA938"/>
    <mergeCell ref="AB938:AD938"/>
    <mergeCell ref="AE938:AM938"/>
    <mergeCell ref="B938:C938"/>
    <mergeCell ref="D939:J939"/>
    <mergeCell ref="K939:O939"/>
    <mergeCell ref="P939:X939"/>
    <mergeCell ref="Y939:AA939"/>
    <mergeCell ref="AB939:AD939"/>
    <mergeCell ref="AE939:AM939"/>
    <mergeCell ref="B939:C939"/>
    <mergeCell ref="D940:J940"/>
    <mergeCell ref="K940:O940"/>
    <mergeCell ref="P940:X940"/>
    <mergeCell ref="Y940:AA940"/>
    <mergeCell ref="AB940:AD940"/>
    <mergeCell ref="AE940:AM940"/>
    <mergeCell ref="B940:C940"/>
    <mergeCell ref="D941:J941"/>
    <mergeCell ref="K941:O941"/>
    <mergeCell ref="P941:X941"/>
    <mergeCell ref="Y941:AA941"/>
    <mergeCell ref="AB941:AD941"/>
    <mergeCell ref="AE941:AM941"/>
    <mergeCell ref="B941:C941"/>
    <mergeCell ref="D942:J942"/>
    <mergeCell ref="K942:O942"/>
    <mergeCell ref="P942:X942"/>
    <mergeCell ref="Y942:AA942"/>
    <mergeCell ref="AB942:AD942"/>
    <mergeCell ref="AE942:AM942"/>
    <mergeCell ref="B942:C942"/>
    <mergeCell ref="D943:J943"/>
    <mergeCell ref="K943:O943"/>
    <mergeCell ref="P943:X943"/>
    <mergeCell ref="Y943:AA943"/>
    <mergeCell ref="AB943:AD943"/>
    <mergeCell ref="AE943:AM943"/>
    <mergeCell ref="B943:C943"/>
    <mergeCell ref="D944:J944"/>
    <mergeCell ref="K944:O944"/>
    <mergeCell ref="P944:X944"/>
    <mergeCell ref="Y944:AA944"/>
    <mergeCell ref="AB944:AD944"/>
    <mergeCell ref="AE944:AM944"/>
    <mergeCell ref="B944:C944"/>
    <mergeCell ref="D945:J945"/>
    <mergeCell ref="K945:O945"/>
    <mergeCell ref="P945:X945"/>
    <mergeCell ref="Y945:AA945"/>
    <mergeCell ref="AB945:AD945"/>
    <mergeCell ref="AE945:AM945"/>
    <mergeCell ref="B945:C945"/>
    <mergeCell ref="D946:J946"/>
    <mergeCell ref="K946:O946"/>
    <mergeCell ref="P946:X946"/>
    <mergeCell ref="Y946:AA946"/>
    <mergeCell ref="AB946:AD946"/>
    <mergeCell ref="AE946:AM946"/>
    <mergeCell ref="B946:C946"/>
    <mergeCell ref="D947:J947"/>
    <mergeCell ref="K947:O947"/>
    <mergeCell ref="P947:X947"/>
    <mergeCell ref="Y947:AA947"/>
    <mergeCell ref="AB947:AD947"/>
    <mergeCell ref="AE947:AM947"/>
    <mergeCell ref="B947:C947"/>
    <mergeCell ref="D948:J948"/>
    <mergeCell ref="K948:O948"/>
    <mergeCell ref="P948:X948"/>
    <mergeCell ref="Y948:AA948"/>
    <mergeCell ref="AB948:AD948"/>
    <mergeCell ref="AE948:AM948"/>
    <mergeCell ref="B948:C948"/>
    <mergeCell ref="D949:J949"/>
    <mergeCell ref="K949:O949"/>
    <mergeCell ref="P949:X949"/>
    <mergeCell ref="Y949:AA949"/>
    <mergeCell ref="AB949:AD949"/>
    <mergeCell ref="AE949:AM949"/>
    <mergeCell ref="B949:C949"/>
    <mergeCell ref="D950:J950"/>
    <mergeCell ref="K950:O950"/>
    <mergeCell ref="P950:X950"/>
    <mergeCell ref="Y950:AA950"/>
    <mergeCell ref="AB950:AD950"/>
    <mergeCell ref="AE950:AM950"/>
    <mergeCell ref="B950:C950"/>
    <mergeCell ref="D951:J951"/>
    <mergeCell ref="K951:O951"/>
    <mergeCell ref="P951:X951"/>
    <mergeCell ref="Y951:AA951"/>
    <mergeCell ref="AB951:AD951"/>
    <mergeCell ref="AE951:AM951"/>
    <mergeCell ref="B951:C951"/>
    <mergeCell ref="D952:J952"/>
    <mergeCell ref="K952:O952"/>
    <mergeCell ref="P952:X952"/>
    <mergeCell ref="Y952:AA952"/>
    <mergeCell ref="AB952:AD952"/>
    <mergeCell ref="AE952:AM952"/>
    <mergeCell ref="B952:C952"/>
    <mergeCell ref="D953:J953"/>
    <mergeCell ref="K953:O953"/>
    <mergeCell ref="P953:X953"/>
    <mergeCell ref="Y953:AA953"/>
    <mergeCell ref="AB953:AD953"/>
    <mergeCell ref="AE953:AM953"/>
    <mergeCell ref="B953:C953"/>
    <mergeCell ref="D954:J954"/>
    <mergeCell ref="K954:O954"/>
    <mergeCell ref="P954:X954"/>
    <mergeCell ref="Y954:AA954"/>
    <mergeCell ref="AB954:AD954"/>
    <mergeCell ref="AE954:AM954"/>
    <mergeCell ref="B954:C954"/>
    <mergeCell ref="D955:J955"/>
    <mergeCell ref="K955:O955"/>
    <mergeCell ref="P955:X955"/>
    <mergeCell ref="Y955:AA955"/>
    <mergeCell ref="AB955:AD955"/>
    <mergeCell ref="AE955:AM955"/>
    <mergeCell ref="B955:C955"/>
    <mergeCell ref="D956:J956"/>
    <mergeCell ref="K956:O956"/>
    <mergeCell ref="P956:X956"/>
    <mergeCell ref="Y956:AA956"/>
    <mergeCell ref="AB956:AD956"/>
    <mergeCell ref="AE956:AM956"/>
    <mergeCell ref="B956:C956"/>
    <mergeCell ref="D957:J957"/>
    <mergeCell ref="K957:O957"/>
    <mergeCell ref="P957:X957"/>
    <mergeCell ref="Y957:AA957"/>
    <mergeCell ref="AB957:AD957"/>
    <mergeCell ref="AE957:AM957"/>
    <mergeCell ref="B957:C957"/>
    <mergeCell ref="D958:J958"/>
    <mergeCell ref="K958:O958"/>
    <mergeCell ref="P958:X958"/>
    <mergeCell ref="Y958:AA958"/>
    <mergeCell ref="AB958:AD958"/>
    <mergeCell ref="AE958:AM958"/>
    <mergeCell ref="B958:C958"/>
    <mergeCell ref="D959:J959"/>
    <mergeCell ref="K959:O959"/>
    <mergeCell ref="P959:X959"/>
    <mergeCell ref="Y959:AA959"/>
    <mergeCell ref="AB959:AD959"/>
    <mergeCell ref="AE959:AM959"/>
    <mergeCell ref="B959:C959"/>
    <mergeCell ref="D960:J960"/>
    <mergeCell ref="K960:O960"/>
    <mergeCell ref="P960:X960"/>
    <mergeCell ref="Y960:AA960"/>
    <mergeCell ref="AB960:AD960"/>
    <mergeCell ref="AE960:AM960"/>
    <mergeCell ref="B960:C960"/>
    <mergeCell ref="D961:J961"/>
    <mergeCell ref="K961:O961"/>
    <mergeCell ref="P961:X961"/>
    <mergeCell ref="Y961:AA961"/>
    <mergeCell ref="AB961:AD961"/>
    <mergeCell ref="AE961:AM961"/>
    <mergeCell ref="B961:C961"/>
    <mergeCell ref="D962:J962"/>
    <mergeCell ref="K962:O962"/>
    <mergeCell ref="P962:X962"/>
    <mergeCell ref="Y962:AA962"/>
    <mergeCell ref="AB962:AD962"/>
    <mergeCell ref="AE962:AM962"/>
    <mergeCell ref="B962:C962"/>
    <mergeCell ref="D963:J963"/>
    <mergeCell ref="K963:O963"/>
    <mergeCell ref="P963:X963"/>
    <mergeCell ref="Y963:AA963"/>
    <mergeCell ref="AB963:AD963"/>
    <mergeCell ref="AE963:AM963"/>
    <mergeCell ref="B963:C963"/>
    <mergeCell ref="D964:J964"/>
    <mergeCell ref="K964:O964"/>
    <mergeCell ref="P964:X964"/>
    <mergeCell ref="Y964:AA964"/>
    <mergeCell ref="AB964:AD964"/>
    <mergeCell ref="AE964:AM964"/>
    <mergeCell ref="B964:C964"/>
    <mergeCell ref="D965:J965"/>
    <mergeCell ref="K965:O965"/>
    <mergeCell ref="P965:X965"/>
    <mergeCell ref="Y965:AA965"/>
    <mergeCell ref="AB965:AD965"/>
    <mergeCell ref="AE965:AM965"/>
    <mergeCell ref="B965:C965"/>
    <mergeCell ref="D966:J966"/>
    <mergeCell ref="K966:O966"/>
    <mergeCell ref="P966:X966"/>
    <mergeCell ref="Y966:AA966"/>
    <mergeCell ref="AB966:AD966"/>
    <mergeCell ref="AE966:AM966"/>
    <mergeCell ref="B966:C966"/>
    <mergeCell ref="D967:J967"/>
    <mergeCell ref="K967:O967"/>
    <mergeCell ref="P967:X967"/>
    <mergeCell ref="Y967:AA967"/>
    <mergeCell ref="AB967:AD967"/>
    <mergeCell ref="AE967:AM967"/>
    <mergeCell ref="B967:C967"/>
    <mergeCell ref="D968:J968"/>
    <mergeCell ref="K968:O968"/>
    <mergeCell ref="P968:X968"/>
    <mergeCell ref="Y968:AA968"/>
    <mergeCell ref="AB968:AD968"/>
    <mergeCell ref="AE968:AM968"/>
    <mergeCell ref="B968:C968"/>
    <mergeCell ref="D969:J969"/>
    <mergeCell ref="K969:O969"/>
    <mergeCell ref="P969:X969"/>
    <mergeCell ref="Y969:AA969"/>
    <mergeCell ref="AB969:AD969"/>
    <mergeCell ref="AE969:AM969"/>
    <mergeCell ref="B969:C969"/>
    <mergeCell ref="D970:J970"/>
    <mergeCell ref="K970:O970"/>
    <mergeCell ref="P970:X970"/>
    <mergeCell ref="Y970:AA970"/>
    <mergeCell ref="AB970:AD970"/>
    <mergeCell ref="AE970:AM970"/>
    <mergeCell ref="B970:C970"/>
    <mergeCell ref="D971:J971"/>
    <mergeCell ref="K971:O971"/>
    <mergeCell ref="P971:X971"/>
    <mergeCell ref="Y971:AA971"/>
    <mergeCell ref="AB971:AD971"/>
    <mergeCell ref="AE971:AM971"/>
    <mergeCell ref="B971:C971"/>
    <mergeCell ref="D972:J972"/>
    <mergeCell ref="K972:O972"/>
    <mergeCell ref="P972:X972"/>
    <mergeCell ref="Y972:AA972"/>
    <mergeCell ref="AB972:AD972"/>
    <mergeCell ref="AE972:AM972"/>
    <mergeCell ref="B972:C972"/>
    <mergeCell ref="D973:J973"/>
    <mergeCell ref="K973:O973"/>
    <mergeCell ref="P973:X973"/>
    <mergeCell ref="Y973:AA973"/>
    <mergeCell ref="AB973:AD973"/>
    <mergeCell ref="AE973:AM973"/>
    <mergeCell ref="B973:C973"/>
    <mergeCell ref="D974:J974"/>
    <mergeCell ref="K974:O974"/>
    <mergeCell ref="P974:X974"/>
    <mergeCell ref="Y974:AA974"/>
    <mergeCell ref="AB974:AD974"/>
    <mergeCell ref="AE974:AM974"/>
    <mergeCell ref="B974:C974"/>
    <mergeCell ref="D975:J975"/>
    <mergeCell ref="K975:O975"/>
    <mergeCell ref="P975:X975"/>
    <mergeCell ref="Y975:AA975"/>
    <mergeCell ref="AB975:AD975"/>
    <mergeCell ref="AE975:AM975"/>
    <mergeCell ref="B975:C975"/>
    <mergeCell ref="D976:J976"/>
    <mergeCell ref="K976:O976"/>
    <mergeCell ref="P976:X976"/>
    <mergeCell ref="Y976:AA976"/>
    <mergeCell ref="AB976:AD976"/>
    <mergeCell ref="AE976:AM976"/>
    <mergeCell ref="B976:C976"/>
    <mergeCell ref="D977:J977"/>
    <mergeCell ref="K977:O977"/>
    <mergeCell ref="P977:X977"/>
    <mergeCell ref="Y977:AA977"/>
    <mergeCell ref="AB977:AD977"/>
    <mergeCell ref="AE977:AM977"/>
    <mergeCell ref="B977:C977"/>
    <mergeCell ref="D978:J978"/>
    <mergeCell ref="K978:O978"/>
    <mergeCell ref="P978:X978"/>
    <mergeCell ref="Y978:AA978"/>
    <mergeCell ref="AB978:AD978"/>
    <mergeCell ref="AE978:AM978"/>
    <mergeCell ref="B978:C978"/>
    <mergeCell ref="D979:J979"/>
    <mergeCell ref="K979:O979"/>
    <mergeCell ref="P979:X979"/>
    <mergeCell ref="Y979:AA979"/>
    <mergeCell ref="AB979:AD979"/>
    <mergeCell ref="AE979:AM979"/>
    <mergeCell ref="B979:C979"/>
    <mergeCell ref="D980:J980"/>
    <mergeCell ref="K980:O980"/>
    <mergeCell ref="P980:X980"/>
    <mergeCell ref="Y980:AA980"/>
    <mergeCell ref="AB980:AD980"/>
    <mergeCell ref="AE980:AM980"/>
    <mergeCell ref="B980:C980"/>
    <mergeCell ref="D981:J981"/>
    <mergeCell ref="K981:O981"/>
    <mergeCell ref="P981:X981"/>
    <mergeCell ref="Y981:AA981"/>
    <mergeCell ref="AB981:AD981"/>
    <mergeCell ref="AE981:AM981"/>
    <mergeCell ref="B981:C981"/>
    <mergeCell ref="D982:J982"/>
    <mergeCell ref="K982:O982"/>
    <mergeCell ref="P982:X982"/>
    <mergeCell ref="Y982:AA982"/>
    <mergeCell ref="AB982:AD982"/>
    <mergeCell ref="AE982:AM982"/>
    <mergeCell ref="B982:C982"/>
    <mergeCell ref="D983:J983"/>
    <mergeCell ref="K983:O983"/>
    <mergeCell ref="P983:X983"/>
    <mergeCell ref="Y983:AA983"/>
    <mergeCell ref="AB983:AD983"/>
    <mergeCell ref="AE983:AM983"/>
    <mergeCell ref="B983:C983"/>
    <mergeCell ref="D984:J984"/>
    <mergeCell ref="K984:O984"/>
    <mergeCell ref="P984:X984"/>
    <mergeCell ref="Y984:AA984"/>
    <mergeCell ref="AB984:AD984"/>
    <mergeCell ref="AE984:AM984"/>
    <mergeCell ref="B984:C984"/>
    <mergeCell ref="D985:J985"/>
    <mergeCell ref="K985:O985"/>
    <mergeCell ref="P985:X985"/>
    <mergeCell ref="Y985:AA985"/>
    <mergeCell ref="AB985:AD985"/>
    <mergeCell ref="AE985:AM985"/>
    <mergeCell ref="B985:C985"/>
    <mergeCell ref="D986:J986"/>
    <mergeCell ref="K986:O986"/>
    <mergeCell ref="P986:X986"/>
    <mergeCell ref="Y986:AA986"/>
    <mergeCell ref="AB986:AD986"/>
    <mergeCell ref="AE986:AM986"/>
    <mergeCell ref="B986:C986"/>
    <mergeCell ref="D987:J987"/>
    <mergeCell ref="K987:O987"/>
    <mergeCell ref="P987:X987"/>
    <mergeCell ref="Y987:AA987"/>
    <mergeCell ref="AB987:AD987"/>
    <mergeCell ref="AE987:AM987"/>
    <mergeCell ref="B987:C987"/>
    <mergeCell ref="D988:J988"/>
    <mergeCell ref="K988:O988"/>
    <mergeCell ref="P988:X988"/>
    <mergeCell ref="Y988:AA988"/>
    <mergeCell ref="AB988:AD988"/>
    <mergeCell ref="AE988:AM988"/>
    <mergeCell ref="B988:C988"/>
    <mergeCell ref="D989:J989"/>
    <mergeCell ref="K989:O989"/>
    <mergeCell ref="P989:X989"/>
    <mergeCell ref="Y989:AA989"/>
    <mergeCell ref="AB989:AD989"/>
    <mergeCell ref="AE989:AM989"/>
    <mergeCell ref="B989:C989"/>
    <mergeCell ref="D990:J990"/>
    <mergeCell ref="K990:O990"/>
    <mergeCell ref="P990:X990"/>
    <mergeCell ref="Y990:AA990"/>
    <mergeCell ref="AB990:AD990"/>
    <mergeCell ref="AE990:AM990"/>
    <mergeCell ref="B990:C990"/>
    <mergeCell ref="D991:J991"/>
    <mergeCell ref="K991:O991"/>
    <mergeCell ref="P991:X991"/>
    <mergeCell ref="Y991:AA991"/>
    <mergeCell ref="AB991:AD991"/>
    <mergeCell ref="AE991:AM991"/>
    <mergeCell ref="B991:C991"/>
    <mergeCell ref="D992:J992"/>
    <mergeCell ref="K992:O992"/>
    <mergeCell ref="P992:X992"/>
    <mergeCell ref="Y992:AA992"/>
    <mergeCell ref="AB992:AD992"/>
    <mergeCell ref="AE992:AM992"/>
    <mergeCell ref="B992:C992"/>
    <mergeCell ref="D993:J993"/>
    <mergeCell ref="K993:O993"/>
    <mergeCell ref="P993:X993"/>
    <mergeCell ref="Y993:AA993"/>
    <mergeCell ref="AB993:AD993"/>
    <mergeCell ref="AE993:AM993"/>
    <mergeCell ref="B13:C13"/>
    <mergeCell ref="D14:J14"/>
    <mergeCell ref="K14:O14"/>
    <mergeCell ref="P14:X14"/>
    <mergeCell ref="Y14:AA14"/>
    <mergeCell ref="AB14:AD14"/>
    <mergeCell ref="AE14:AM14"/>
    <mergeCell ref="B14:C14"/>
    <mergeCell ref="D15:J15"/>
    <mergeCell ref="K15:O15"/>
    <mergeCell ref="P15:X15"/>
    <mergeCell ref="Y15:AA15"/>
    <mergeCell ref="AB15:AD15"/>
    <mergeCell ref="AE15:AM15"/>
    <mergeCell ref="B15:C15"/>
    <mergeCell ref="D16:J16"/>
    <mergeCell ref="K16:O16"/>
    <mergeCell ref="P16:X16"/>
    <mergeCell ref="Y16:AA16"/>
    <mergeCell ref="AB16:AD16"/>
    <mergeCell ref="AE16:AM16"/>
    <mergeCell ref="B16:C16"/>
    <mergeCell ref="D17:J17"/>
    <mergeCell ref="K17:O17"/>
    <mergeCell ref="P17:X17"/>
    <mergeCell ref="Y17:AA17"/>
    <mergeCell ref="AB17:AD17"/>
    <mergeCell ref="AE17:AM17"/>
    <mergeCell ref="B17:C17"/>
    <mergeCell ref="D18:J18"/>
    <mergeCell ref="K18:O18"/>
    <mergeCell ref="P18:X18"/>
    <mergeCell ref="Y18:AA18"/>
    <mergeCell ref="AB18:AD18"/>
    <mergeCell ref="AE18:AM18"/>
    <mergeCell ref="B18:C18"/>
    <mergeCell ref="D19:J19"/>
    <mergeCell ref="K19:O19"/>
    <mergeCell ref="P19:X19"/>
    <mergeCell ref="Y19:AA19"/>
    <mergeCell ref="AB19:AD19"/>
    <mergeCell ref="AE19:AM19"/>
    <mergeCell ref="B19:C19"/>
    <mergeCell ref="D20:J20"/>
    <mergeCell ref="K20:O20"/>
    <mergeCell ref="P20:X20"/>
    <mergeCell ref="Y20:AA20"/>
    <mergeCell ref="AB20:AD20"/>
    <mergeCell ref="AE20:AM20"/>
    <mergeCell ref="B20:C20"/>
    <mergeCell ref="D21:J21"/>
    <mergeCell ref="K21:O21"/>
    <mergeCell ref="P21:X21"/>
    <mergeCell ref="Y21:AA21"/>
    <mergeCell ref="AB21:AD21"/>
    <mergeCell ref="AE21:AM21"/>
    <mergeCell ref="B21:C21"/>
    <mergeCell ref="D22:J22"/>
    <mergeCell ref="K22:O22"/>
    <mergeCell ref="P22:X22"/>
    <mergeCell ref="Y22:AA22"/>
    <mergeCell ref="AB22:AD22"/>
    <mergeCell ref="AE22:AM22"/>
    <mergeCell ref="B22:C22"/>
    <mergeCell ref="D23:J23"/>
    <mergeCell ref="K23:O23"/>
    <mergeCell ref="P23:X23"/>
    <mergeCell ref="Y23:AA23"/>
    <mergeCell ref="AB23:AD23"/>
    <mergeCell ref="AE23:AM23"/>
    <mergeCell ref="B23:C23"/>
    <mergeCell ref="D24:J24"/>
    <mergeCell ref="K24:O24"/>
    <mergeCell ref="P24:X24"/>
    <mergeCell ref="Y24:AA24"/>
    <mergeCell ref="AB24:AD24"/>
    <mergeCell ref="AE24:AM24"/>
    <mergeCell ref="B24:C24"/>
    <mergeCell ref="D25:J25"/>
    <mergeCell ref="K25:O25"/>
    <mergeCell ref="P25:X25"/>
    <mergeCell ref="Y25:AA25"/>
    <mergeCell ref="AB25:AD25"/>
    <mergeCell ref="AE25:AM25"/>
    <mergeCell ref="B25:C25"/>
    <mergeCell ref="D26:J26"/>
    <mergeCell ref="K26:O26"/>
    <mergeCell ref="P26:X26"/>
    <mergeCell ref="Y26:AA26"/>
    <mergeCell ref="AB26:AD26"/>
    <mergeCell ref="AE26:AM26"/>
    <mergeCell ref="B26:C26"/>
    <mergeCell ref="D27:J27"/>
    <mergeCell ref="K27:O27"/>
    <mergeCell ref="P27:X27"/>
    <mergeCell ref="Y27:AA27"/>
    <mergeCell ref="AB27:AD27"/>
    <mergeCell ref="AE27:AM27"/>
    <mergeCell ref="B27:C27"/>
    <mergeCell ref="D28:J28"/>
    <mergeCell ref="K28:O28"/>
    <mergeCell ref="P28:X28"/>
    <mergeCell ref="Y28:AA28"/>
    <mergeCell ref="AB28:AD28"/>
    <mergeCell ref="AE28:AM28"/>
    <mergeCell ref="B28:C28"/>
    <mergeCell ref="D29:J29"/>
    <mergeCell ref="K29:O29"/>
    <mergeCell ref="P29:X29"/>
    <mergeCell ref="Y29:AA29"/>
    <mergeCell ref="AB29:AD29"/>
    <mergeCell ref="AE29:AM29"/>
    <mergeCell ref="B29:C29"/>
    <mergeCell ref="D30:J30"/>
    <mergeCell ref="K30:O30"/>
    <mergeCell ref="P30:X30"/>
    <mergeCell ref="Y30:AA30"/>
    <mergeCell ref="AB30:AD30"/>
    <mergeCell ref="AE30:AM30"/>
    <mergeCell ref="B30:C30"/>
    <mergeCell ref="D31:J31"/>
    <mergeCell ref="K31:O31"/>
    <mergeCell ref="P31:X31"/>
    <mergeCell ref="Y31:AA31"/>
    <mergeCell ref="AB31:AD31"/>
    <mergeCell ref="AE31:AM31"/>
    <mergeCell ref="B31:C31"/>
    <mergeCell ref="D32:J32"/>
    <mergeCell ref="K32:O32"/>
    <mergeCell ref="P32:X32"/>
    <mergeCell ref="Y32:AA32"/>
    <mergeCell ref="AB32:AD32"/>
    <mergeCell ref="AE32:AM32"/>
    <mergeCell ref="B32:C32"/>
    <mergeCell ref="D33:J33"/>
    <mergeCell ref="K33:O33"/>
    <mergeCell ref="P33:X33"/>
    <mergeCell ref="Y33:AA33"/>
    <mergeCell ref="AB33:AD33"/>
    <mergeCell ref="AE33:AM33"/>
    <mergeCell ref="B33:C33"/>
    <mergeCell ref="D34:J34"/>
    <mergeCell ref="K34:O34"/>
    <mergeCell ref="P34:X34"/>
    <mergeCell ref="Y34:AA34"/>
    <mergeCell ref="AB34:AD34"/>
    <mergeCell ref="AE34:AM34"/>
    <mergeCell ref="B34:C34"/>
    <mergeCell ref="D35:J35"/>
    <mergeCell ref="K35:O35"/>
    <mergeCell ref="P35:X35"/>
    <mergeCell ref="Y35:AA35"/>
    <mergeCell ref="AB35:AD35"/>
    <mergeCell ref="AE35:AM35"/>
    <mergeCell ref="B35:C35"/>
    <mergeCell ref="D36:J36"/>
    <mergeCell ref="K36:O36"/>
    <mergeCell ref="P36:X36"/>
    <mergeCell ref="Y36:AA36"/>
    <mergeCell ref="AB36:AD36"/>
    <mergeCell ref="AE36:AM36"/>
    <mergeCell ref="B36:C36"/>
    <mergeCell ref="D37:J37"/>
    <mergeCell ref="K37:O37"/>
    <mergeCell ref="P37:X37"/>
    <mergeCell ref="Y37:AA37"/>
    <mergeCell ref="AB37:AD37"/>
    <mergeCell ref="AE37:AM37"/>
    <mergeCell ref="B37:C37"/>
    <mergeCell ref="D38:J38"/>
    <mergeCell ref="K38:O38"/>
    <mergeCell ref="P38:X38"/>
    <mergeCell ref="Y38:AA38"/>
    <mergeCell ref="AB38:AD38"/>
    <mergeCell ref="AE38:AM38"/>
    <mergeCell ref="B38:C38"/>
    <mergeCell ref="D39:J39"/>
    <mergeCell ref="K39:O39"/>
    <mergeCell ref="P39:X39"/>
    <mergeCell ref="Y39:AA39"/>
    <mergeCell ref="AB39:AD39"/>
    <mergeCell ref="AE39:AM39"/>
    <mergeCell ref="B39:C39"/>
    <mergeCell ref="D40:J40"/>
    <mergeCell ref="K40:O40"/>
    <mergeCell ref="P40:X40"/>
    <mergeCell ref="Y40:AA40"/>
    <mergeCell ref="AB40:AD40"/>
    <mergeCell ref="AE40:AM40"/>
    <mergeCell ref="B40:C40"/>
    <mergeCell ref="D41:J41"/>
    <mergeCell ref="K41:O41"/>
    <mergeCell ref="P41:X41"/>
    <mergeCell ref="Y41:AA41"/>
    <mergeCell ref="AB41:AD41"/>
    <mergeCell ref="AE41:AM41"/>
    <mergeCell ref="B41:C41"/>
    <mergeCell ref="D42:J42"/>
    <mergeCell ref="K42:O42"/>
    <mergeCell ref="P42:X42"/>
    <mergeCell ref="Y42:AA42"/>
    <mergeCell ref="AB42:AD42"/>
    <mergeCell ref="AE42:AM42"/>
    <mergeCell ref="B42:C42"/>
    <mergeCell ref="D43:J43"/>
    <mergeCell ref="K43:O43"/>
    <mergeCell ref="P43:X43"/>
    <mergeCell ref="Y43:AA43"/>
    <mergeCell ref="AB43:AD43"/>
    <mergeCell ref="AE43:AM43"/>
    <mergeCell ref="B43:C43"/>
    <mergeCell ref="D44:J44"/>
    <mergeCell ref="K44:O44"/>
    <mergeCell ref="P44:X44"/>
    <mergeCell ref="Y44:AA44"/>
    <mergeCell ref="AB44:AD44"/>
    <mergeCell ref="AE44:AM44"/>
    <mergeCell ref="B44:C44"/>
    <mergeCell ref="D45:J45"/>
    <mergeCell ref="K45:O45"/>
    <mergeCell ref="P45:X45"/>
    <mergeCell ref="Y45:AA45"/>
    <mergeCell ref="AB45:AD45"/>
    <mergeCell ref="AE45:AM45"/>
    <mergeCell ref="B45:C45"/>
    <mergeCell ref="D46:J46"/>
    <mergeCell ref="K46:O46"/>
    <mergeCell ref="P46:X46"/>
    <mergeCell ref="Y46:AA46"/>
    <mergeCell ref="AB46:AD46"/>
    <mergeCell ref="AE46:AM46"/>
    <mergeCell ref="B46:C46"/>
    <mergeCell ref="D47:J47"/>
    <mergeCell ref="K47:O47"/>
    <mergeCell ref="P47:X47"/>
    <mergeCell ref="Y47:AA47"/>
    <mergeCell ref="AB47:AD47"/>
    <mergeCell ref="AE47:AM47"/>
    <mergeCell ref="B47:C47"/>
    <mergeCell ref="D48:J48"/>
    <mergeCell ref="K48:O48"/>
    <mergeCell ref="P48:X48"/>
    <mergeCell ref="Y48:AA48"/>
    <mergeCell ref="AB48:AD48"/>
    <mergeCell ref="AE48:AM48"/>
    <mergeCell ref="B48:C48"/>
    <mergeCell ref="D49:J49"/>
    <mergeCell ref="K49:O49"/>
    <mergeCell ref="P49:X49"/>
    <mergeCell ref="Y49:AA49"/>
    <mergeCell ref="AB49:AD49"/>
    <mergeCell ref="AE49:AM49"/>
    <mergeCell ref="B49:C49"/>
    <mergeCell ref="D50:J50"/>
    <mergeCell ref="K50:O50"/>
    <mergeCell ref="P50:X50"/>
    <mergeCell ref="Y50:AA50"/>
    <mergeCell ref="AB50:AD50"/>
    <mergeCell ref="AE50:AM50"/>
    <mergeCell ref="B50:C50"/>
    <mergeCell ref="D51:J51"/>
    <mergeCell ref="K51:O51"/>
    <mergeCell ref="P51:X51"/>
    <mergeCell ref="Y51:AA51"/>
    <mergeCell ref="AB51:AD51"/>
    <mergeCell ref="AE51:AM51"/>
    <mergeCell ref="B51:C51"/>
    <mergeCell ref="D52:J52"/>
    <mergeCell ref="K52:O52"/>
    <mergeCell ref="P52:X52"/>
    <mergeCell ref="Y52:AA52"/>
    <mergeCell ref="AB52:AD52"/>
    <mergeCell ref="AE52:AM52"/>
    <mergeCell ref="B52:C52"/>
    <mergeCell ref="D53:J53"/>
    <mergeCell ref="K53:O53"/>
    <mergeCell ref="P53:X53"/>
    <mergeCell ref="Y53:AA53"/>
    <mergeCell ref="AB53:AD53"/>
    <mergeCell ref="AE53:AM53"/>
    <mergeCell ref="B53:C53"/>
    <mergeCell ref="D54:J54"/>
    <mergeCell ref="K54:O54"/>
    <mergeCell ref="P54:X54"/>
    <mergeCell ref="Y54:AA54"/>
    <mergeCell ref="AB54:AD54"/>
    <mergeCell ref="AE54:AM54"/>
    <mergeCell ref="B54:C54"/>
    <mergeCell ref="D55:J55"/>
    <mergeCell ref="K55:O55"/>
    <mergeCell ref="P55:X55"/>
    <mergeCell ref="Y55:AA55"/>
    <mergeCell ref="AB55:AD55"/>
    <mergeCell ref="AE55:AM55"/>
    <mergeCell ref="B55:C55"/>
    <mergeCell ref="D56:J56"/>
    <mergeCell ref="K56:O56"/>
    <mergeCell ref="P56:X56"/>
    <mergeCell ref="Y56:AA56"/>
    <mergeCell ref="AB56:AD56"/>
    <mergeCell ref="AE56:AM56"/>
    <mergeCell ref="B56:C56"/>
    <mergeCell ref="D57:J57"/>
    <mergeCell ref="K57:O57"/>
    <mergeCell ref="P57:X57"/>
    <mergeCell ref="Y57:AA57"/>
    <mergeCell ref="AB57:AD57"/>
    <mergeCell ref="AE57:AM57"/>
    <mergeCell ref="B57:C57"/>
    <mergeCell ref="D58:J58"/>
    <mergeCell ref="K58:O58"/>
    <mergeCell ref="P58:X58"/>
    <mergeCell ref="Y58:AA58"/>
    <mergeCell ref="AB58:AD58"/>
    <mergeCell ref="AE58:AM58"/>
    <mergeCell ref="B58:C58"/>
    <mergeCell ref="D59:J59"/>
    <mergeCell ref="K59:O59"/>
    <mergeCell ref="P59:X59"/>
    <mergeCell ref="Y59:AA59"/>
    <mergeCell ref="AB59:AD59"/>
    <mergeCell ref="AE59:AM59"/>
    <mergeCell ref="B59:C59"/>
    <mergeCell ref="D60:J60"/>
    <mergeCell ref="K60:O60"/>
    <mergeCell ref="P60:X60"/>
    <mergeCell ref="Y60:AA60"/>
    <mergeCell ref="AB60:AD60"/>
    <mergeCell ref="AE60:AM60"/>
    <mergeCell ref="B60:C60"/>
    <mergeCell ref="D61:J61"/>
    <mergeCell ref="K61:O61"/>
    <mergeCell ref="P61:X61"/>
    <mergeCell ref="Y61:AA61"/>
    <mergeCell ref="AB61:AD61"/>
    <mergeCell ref="AE61:AM61"/>
    <mergeCell ref="B61:C61"/>
    <mergeCell ref="D62:J62"/>
    <mergeCell ref="K62:O62"/>
    <mergeCell ref="P62:X62"/>
    <mergeCell ref="Y62:AA62"/>
    <mergeCell ref="AB62:AD62"/>
    <mergeCell ref="AE62:AM62"/>
    <mergeCell ref="B62:C62"/>
    <mergeCell ref="D63:J63"/>
    <mergeCell ref="K63:O63"/>
    <mergeCell ref="P63:X63"/>
    <mergeCell ref="Y63:AA63"/>
    <mergeCell ref="AB63:AD63"/>
    <mergeCell ref="AE63:AM63"/>
    <mergeCell ref="B63:C63"/>
    <mergeCell ref="D64:J64"/>
    <mergeCell ref="K64:O64"/>
    <mergeCell ref="P64:X64"/>
    <mergeCell ref="Y64:AA64"/>
    <mergeCell ref="AB64:AD64"/>
    <mergeCell ref="AE64:AM64"/>
    <mergeCell ref="B64:C64"/>
    <mergeCell ref="D65:J65"/>
    <mergeCell ref="K65:O65"/>
    <mergeCell ref="P65:X65"/>
    <mergeCell ref="Y65:AA65"/>
    <mergeCell ref="AB65:AD65"/>
    <mergeCell ref="AE65:AM65"/>
    <mergeCell ref="B65:C65"/>
    <mergeCell ref="D66:J66"/>
    <mergeCell ref="K66:O66"/>
    <mergeCell ref="P66:X66"/>
    <mergeCell ref="Y66:AA66"/>
    <mergeCell ref="AB66:AD66"/>
    <mergeCell ref="AE66:AM66"/>
    <mergeCell ref="B66:C66"/>
    <mergeCell ref="D67:J67"/>
    <mergeCell ref="K67:O67"/>
    <mergeCell ref="P67:X67"/>
    <mergeCell ref="Y67:AA67"/>
    <mergeCell ref="AB67:AD67"/>
    <mergeCell ref="AE67:AM67"/>
    <mergeCell ref="B67:C67"/>
    <mergeCell ref="D68:J68"/>
    <mergeCell ref="K68:O68"/>
    <mergeCell ref="P68:X68"/>
    <mergeCell ref="Y68:AA68"/>
    <mergeCell ref="AB68:AD68"/>
    <mergeCell ref="AE68:AM68"/>
    <mergeCell ref="B68:C68"/>
    <mergeCell ref="D69:J69"/>
    <mergeCell ref="K69:O69"/>
    <mergeCell ref="P69:X69"/>
    <mergeCell ref="Y69:AA69"/>
    <mergeCell ref="AB69:AD69"/>
    <mergeCell ref="AE69:AM69"/>
    <mergeCell ref="B69:C69"/>
    <mergeCell ref="D70:J70"/>
    <mergeCell ref="K70:O70"/>
    <mergeCell ref="P70:X70"/>
    <mergeCell ref="Y70:AA70"/>
    <mergeCell ref="AB70:AD70"/>
    <mergeCell ref="AE70:AM70"/>
    <mergeCell ref="B70:C70"/>
    <mergeCell ref="D71:J71"/>
    <mergeCell ref="K71:O71"/>
    <mergeCell ref="P71:X71"/>
    <mergeCell ref="Y71:AA71"/>
    <mergeCell ref="AB71:AD71"/>
    <mergeCell ref="AE71:AM71"/>
    <mergeCell ref="B71:C71"/>
    <mergeCell ref="D72:J72"/>
    <mergeCell ref="K72:O72"/>
    <mergeCell ref="P72:X72"/>
    <mergeCell ref="Y72:AA72"/>
    <mergeCell ref="AB72:AD72"/>
    <mergeCell ref="AE72:AM72"/>
    <mergeCell ref="B72:C72"/>
    <mergeCell ref="D73:J73"/>
    <mergeCell ref="K73:O73"/>
    <mergeCell ref="P73:X73"/>
    <mergeCell ref="Y73:AA73"/>
    <mergeCell ref="AB73:AD73"/>
    <mergeCell ref="AE73:AM73"/>
    <mergeCell ref="B73:C73"/>
    <mergeCell ref="D74:J74"/>
    <mergeCell ref="K74:O74"/>
    <mergeCell ref="P74:X74"/>
    <mergeCell ref="Y74:AA74"/>
    <mergeCell ref="AB74:AD74"/>
    <mergeCell ref="AE74:AM74"/>
    <mergeCell ref="B74:C74"/>
    <mergeCell ref="D75:J75"/>
    <mergeCell ref="K75:O75"/>
    <mergeCell ref="P75:X75"/>
    <mergeCell ref="Y75:AA75"/>
    <mergeCell ref="AB75:AD75"/>
    <mergeCell ref="AE75:AM75"/>
    <mergeCell ref="B75:C75"/>
    <mergeCell ref="D76:J76"/>
    <mergeCell ref="K76:O76"/>
    <mergeCell ref="P76:X76"/>
    <mergeCell ref="Y76:AA76"/>
    <mergeCell ref="AB76:AD76"/>
    <mergeCell ref="AE76:AM76"/>
    <mergeCell ref="B76:C76"/>
    <mergeCell ref="D77:J77"/>
    <mergeCell ref="K77:O77"/>
    <mergeCell ref="P77:X77"/>
    <mergeCell ref="Y77:AA77"/>
    <mergeCell ref="AB77:AD77"/>
    <mergeCell ref="AE77:AM77"/>
    <mergeCell ref="B77:C77"/>
    <mergeCell ref="D78:J78"/>
    <mergeCell ref="K78:O78"/>
    <mergeCell ref="P78:X78"/>
    <mergeCell ref="Y78:AA78"/>
    <mergeCell ref="AB78:AD78"/>
    <mergeCell ref="AE78:AM78"/>
    <mergeCell ref="B78:C78"/>
    <mergeCell ref="D79:J79"/>
    <mergeCell ref="K79:O79"/>
    <mergeCell ref="P79:X79"/>
    <mergeCell ref="Y79:AA79"/>
    <mergeCell ref="AB79:AD79"/>
    <mergeCell ref="AE79:AM79"/>
    <mergeCell ref="B79:C79"/>
    <mergeCell ref="D80:J80"/>
    <mergeCell ref="K80:O80"/>
    <mergeCell ref="P80:X80"/>
    <mergeCell ref="Y80:AA80"/>
    <mergeCell ref="AB80:AD80"/>
    <mergeCell ref="AE80:AM80"/>
    <mergeCell ref="B80:C80"/>
    <mergeCell ref="D81:J81"/>
    <mergeCell ref="K81:O81"/>
    <mergeCell ref="P81:X81"/>
    <mergeCell ref="Y81:AA81"/>
    <mergeCell ref="AB81:AD81"/>
    <mergeCell ref="AE81:AM81"/>
    <mergeCell ref="B81:C81"/>
    <mergeCell ref="D82:J82"/>
    <mergeCell ref="K82:O82"/>
    <mergeCell ref="P82:X82"/>
    <mergeCell ref="Y82:AA82"/>
    <mergeCell ref="AB82:AD82"/>
    <mergeCell ref="AE82:AM82"/>
    <mergeCell ref="B82:C82"/>
    <mergeCell ref="D83:J83"/>
    <mergeCell ref="K83:O83"/>
    <mergeCell ref="P83:X83"/>
    <mergeCell ref="Y83:AA83"/>
    <mergeCell ref="AB83:AD83"/>
    <mergeCell ref="AE83:AM83"/>
    <mergeCell ref="B83:C83"/>
    <mergeCell ref="D84:J84"/>
    <mergeCell ref="K84:O84"/>
    <mergeCell ref="P84:X84"/>
    <mergeCell ref="Y84:AA84"/>
    <mergeCell ref="AB84:AD84"/>
    <mergeCell ref="AE84:AM84"/>
    <mergeCell ref="B84:C84"/>
    <mergeCell ref="D85:J85"/>
    <mergeCell ref="K85:O85"/>
    <mergeCell ref="P85:X85"/>
    <mergeCell ref="Y85:AA85"/>
    <mergeCell ref="AB85:AD85"/>
    <mergeCell ref="AE85:AM85"/>
    <mergeCell ref="B85:C85"/>
    <mergeCell ref="D86:J86"/>
    <mergeCell ref="K86:O86"/>
    <mergeCell ref="P86:X86"/>
    <mergeCell ref="Y86:AA86"/>
    <mergeCell ref="AB86:AD86"/>
    <mergeCell ref="AE86:AM86"/>
    <mergeCell ref="B86:C86"/>
    <mergeCell ref="D87:J87"/>
    <mergeCell ref="K87:O87"/>
    <mergeCell ref="P87:X87"/>
    <mergeCell ref="Y87:AA87"/>
    <mergeCell ref="AB87:AD87"/>
    <mergeCell ref="AE87:AM87"/>
    <mergeCell ref="B87:C87"/>
    <mergeCell ref="D88:J88"/>
    <mergeCell ref="K88:O88"/>
    <mergeCell ref="P88:X88"/>
    <mergeCell ref="Y88:AA88"/>
    <mergeCell ref="AB88:AD88"/>
    <mergeCell ref="AE88:AM88"/>
    <mergeCell ref="B88:C88"/>
    <mergeCell ref="D89:J89"/>
    <mergeCell ref="K89:O89"/>
    <mergeCell ref="P89:X89"/>
    <mergeCell ref="Y89:AA89"/>
    <mergeCell ref="AB89:AD89"/>
    <mergeCell ref="AE89:AM89"/>
    <mergeCell ref="B89:C89"/>
    <mergeCell ref="D90:J90"/>
    <mergeCell ref="K90:O90"/>
    <mergeCell ref="P90:X90"/>
    <mergeCell ref="Y90:AA90"/>
    <mergeCell ref="AB90:AD90"/>
    <mergeCell ref="AE90:AM90"/>
    <mergeCell ref="B90:C90"/>
    <mergeCell ref="D91:J91"/>
    <mergeCell ref="K91:O91"/>
    <mergeCell ref="P91:X91"/>
    <mergeCell ref="Y91:AA91"/>
    <mergeCell ref="AB91:AD91"/>
    <mergeCell ref="AE91:AM91"/>
    <mergeCell ref="B91:C91"/>
    <mergeCell ref="D92:J92"/>
    <mergeCell ref="K92:O92"/>
    <mergeCell ref="P92:X92"/>
    <mergeCell ref="Y92:AA92"/>
    <mergeCell ref="AB92:AD92"/>
    <mergeCell ref="AE92:AM92"/>
    <mergeCell ref="B92:C92"/>
    <mergeCell ref="D93:J93"/>
    <mergeCell ref="K93:O93"/>
    <mergeCell ref="P93:X93"/>
    <mergeCell ref="Y93:AA93"/>
    <mergeCell ref="AB93:AD93"/>
    <mergeCell ref="AE93:AM93"/>
    <mergeCell ref="B93:C93"/>
    <mergeCell ref="D94:J94"/>
    <mergeCell ref="K94:O94"/>
    <mergeCell ref="P94:X94"/>
    <mergeCell ref="Y94:AA94"/>
    <mergeCell ref="AB94:AD94"/>
    <mergeCell ref="AE94:AM94"/>
    <mergeCell ref="B94:C94"/>
    <mergeCell ref="D95:J95"/>
    <mergeCell ref="K95:O95"/>
    <mergeCell ref="P95:X95"/>
    <mergeCell ref="Y95:AA95"/>
    <mergeCell ref="AB95:AD95"/>
    <mergeCell ref="AE95:AM95"/>
    <mergeCell ref="B95:C95"/>
    <mergeCell ref="D96:J96"/>
    <mergeCell ref="K96:O96"/>
    <mergeCell ref="P96:X96"/>
    <mergeCell ref="Y96:AA96"/>
    <mergeCell ref="AB96:AD96"/>
    <mergeCell ref="AE96:AM96"/>
    <mergeCell ref="B96:C96"/>
    <mergeCell ref="D97:J97"/>
    <mergeCell ref="K97:O97"/>
    <mergeCell ref="P97:X97"/>
    <mergeCell ref="Y97:AA97"/>
    <mergeCell ref="AB97:AD97"/>
    <mergeCell ref="AE97:AM97"/>
    <mergeCell ref="B97:C97"/>
    <mergeCell ref="D98:J98"/>
    <mergeCell ref="K98:O98"/>
    <mergeCell ref="P98:X98"/>
    <mergeCell ref="Y98:AA98"/>
    <mergeCell ref="AB98:AD98"/>
    <mergeCell ref="AE98:AM98"/>
    <mergeCell ref="B98:C98"/>
    <mergeCell ref="D99:J99"/>
    <mergeCell ref="K99:O99"/>
    <mergeCell ref="P99:X99"/>
    <mergeCell ref="Y99:AA99"/>
    <mergeCell ref="AB99:AD99"/>
    <mergeCell ref="AE99:AM99"/>
    <mergeCell ref="B99:C99"/>
    <mergeCell ref="D100:J100"/>
    <mergeCell ref="K100:O100"/>
    <mergeCell ref="P100:X100"/>
    <mergeCell ref="Y100:AA100"/>
    <mergeCell ref="AB100:AD100"/>
    <mergeCell ref="AE100:AM100"/>
    <mergeCell ref="B100:C100"/>
    <mergeCell ref="D101:J101"/>
    <mergeCell ref="K101:O101"/>
    <mergeCell ref="P101:X101"/>
    <mergeCell ref="Y101:AA101"/>
    <mergeCell ref="AB101:AD101"/>
    <mergeCell ref="AE101:AM101"/>
    <mergeCell ref="B101:C101"/>
    <mergeCell ref="D102:J102"/>
    <mergeCell ref="K102:O102"/>
    <mergeCell ref="P102:X102"/>
    <mergeCell ref="Y102:AA102"/>
    <mergeCell ref="AB102:AD102"/>
    <mergeCell ref="AE102:AM102"/>
    <mergeCell ref="B102:C102"/>
    <mergeCell ref="D103:J103"/>
    <mergeCell ref="K103:O103"/>
    <mergeCell ref="P103:X103"/>
    <mergeCell ref="Y103:AA103"/>
    <mergeCell ref="AB103:AD103"/>
    <mergeCell ref="AE103:AM103"/>
    <mergeCell ref="B103:C103"/>
    <mergeCell ref="D104:J104"/>
    <mergeCell ref="K104:O104"/>
    <mergeCell ref="P104:X104"/>
    <mergeCell ref="Y104:AA104"/>
    <mergeCell ref="AB104:AD104"/>
    <mergeCell ref="AE104:AM104"/>
    <mergeCell ref="B104:C104"/>
    <mergeCell ref="D105:J105"/>
    <mergeCell ref="K105:O105"/>
    <mergeCell ref="P105:X105"/>
    <mergeCell ref="Y105:AA105"/>
    <mergeCell ref="AB105:AD105"/>
    <mergeCell ref="AE105:AM105"/>
    <mergeCell ref="B105:C105"/>
    <mergeCell ref="D106:J106"/>
    <mergeCell ref="K106:O106"/>
    <mergeCell ref="P106:X106"/>
    <mergeCell ref="Y106:AA106"/>
    <mergeCell ref="AB106:AD106"/>
    <mergeCell ref="AE106:AM106"/>
    <mergeCell ref="B106:C106"/>
    <mergeCell ref="D107:J107"/>
    <mergeCell ref="K107:O107"/>
    <mergeCell ref="P107:X107"/>
    <mergeCell ref="Y107:AA107"/>
    <mergeCell ref="AB107:AD107"/>
    <mergeCell ref="AE107:AM107"/>
    <mergeCell ref="B107:C107"/>
    <mergeCell ref="D108:J108"/>
    <mergeCell ref="K108:O108"/>
    <mergeCell ref="P108:X108"/>
    <mergeCell ref="Y108:AA108"/>
    <mergeCell ref="AB108:AD108"/>
    <mergeCell ref="AE108:AM108"/>
    <mergeCell ref="B108:C108"/>
    <mergeCell ref="D109:J109"/>
    <mergeCell ref="K109:O109"/>
    <mergeCell ref="P109:X109"/>
    <mergeCell ref="Y109:AA109"/>
    <mergeCell ref="AB109:AD109"/>
    <mergeCell ref="AE109:AM109"/>
    <mergeCell ref="B109:C109"/>
    <mergeCell ref="D110:J110"/>
    <mergeCell ref="K110:O110"/>
    <mergeCell ref="P110:X110"/>
    <mergeCell ref="Y110:AA110"/>
    <mergeCell ref="AB110:AD110"/>
    <mergeCell ref="AE110:AM110"/>
    <mergeCell ref="B110:C110"/>
    <mergeCell ref="D111:J111"/>
    <mergeCell ref="K111:O111"/>
    <mergeCell ref="P111:X111"/>
    <mergeCell ref="Y111:AA111"/>
    <mergeCell ref="AB111:AD111"/>
    <mergeCell ref="AE111:AM111"/>
    <mergeCell ref="B111:C111"/>
    <mergeCell ref="D112:J112"/>
    <mergeCell ref="K112:O112"/>
    <mergeCell ref="P112:X112"/>
    <mergeCell ref="Y112:AA112"/>
    <mergeCell ref="AB112:AD112"/>
    <mergeCell ref="AE112:AM112"/>
    <mergeCell ref="B112:C112"/>
    <mergeCell ref="D113:J113"/>
    <mergeCell ref="K113:O113"/>
    <mergeCell ref="P113:X113"/>
    <mergeCell ref="Y113:AA113"/>
    <mergeCell ref="AB113:AD113"/>
    <mergeCell ref="AE113:AM113"/>
    <mergeCell ref="B113:C113"/>
    <mergeCell ref="D114:J114"/>
    <mergeCell ref="K114:O114"/>
    <mergeCell ref="P114:X114"/>
    <mergeCell ref="Y114:AA114"/>
    <mergeCell ref="AB114:AD114"/>
    <mergeCell ref="AE114:AM114"/>
    <mergeCell ref="B114:C114"/>
    <mergeCell ref="D115:J115"/>
    <mergeCell ref="K115:O115"/>
    <mergeCell ref="P115:X115"/>
    <mergeCell ref="Y115:AA115"/>
    <mergeCell ref="AB115:AD115"/>
    <mergeCell ref="AE115:AM115"/>
    <mergeCell ref="B115:C115"/>
    <mergeCell ref="D116:J116"/>
    <mergeCell ref="K116:O116"/>
    <mergeCell ref="P116:X116"/>
    <mergeCell ref="Y116:AA116"/>
    <mergeCell ref="AB116:AD116"/>
    <mergeCell ref="AE116:AM116"/>
    <mergeCell ref="B116:C116"/>
    <mergeCell ref="D117:J117"/>
    <mergeCell ref="K117:O117"/>
    <mergeCell ref="P117:X117"/>
    <mergeCell ref="Y117:AA117"/>
    <mergeCell ref="AB117:AD117"/>
    <mergeCell ref="AE117:AM117"/>
    <mergeCell ref="B117:C117"/>
    <mergeCell ref="D118:J118"/>
    <mergeCell ref="K118:O118"/>
    <mergeCell ref="P118:X118"/>
    <mergeCell ref="Y118:AA118"/>
    <mergeCell ref="AB118:AD118"/>
    <mergeCell ref="AE118:AM118"/>
    <mergeCell ref="B118:C118"/>
    <mergeCell ref="D119:J119"/>
    <mergeCell ref="K119:O119"/>
    <mergeCell ref="P119:X119"/>
    <mergeCell ref="Y119:AA119"/>
    <mergeCell ref="AB119:AD119"/>
    <mergeCell ref="AE119:AM119"/>
    <mergeCell ref="B119:C119"/>
    <mergeCell ref="D120:J120"/>
    <mergeCell ref="K120:O120"/>
    <mergeCell ref="P120:X120"/>
    <mergeCell ref="Y120:AA120"/>
    <mergeCell ref="AB120:AD120"/>
    <mergeCell ref="AE120:AM120"/>
    <mergeCell ref="B120:C120"/>
    <mergeCell ref="D121:J121"/>
    <mergeCell ref="K121:O121"/>
    <mergeCell ref="P121:X121"/>
    <mergeCell ref="Y121:AA121"/>
    <mergeCell ref="AB121:AD121"/>
    <mergeCell ref="AE121:AM121"/>
    <mergeCell ref="B121:C121"/>
    <mergeCell ref="D122:J122"/>
    <mergeCell ref="K122:O122"/>
    <mergeCell ref="P122:X122"/>
    <mergeCell ref="Y122:AA122"/>
    <mergeCell ref="AB122:AD122"/>
    <mergeCell ref="AE122:AM122"/>
    <mergeCell ref="B122:C122"/>
    <mergeCell ref="D123:J123"/>
    <mergeCell ref="K123:O123"/>
    <mergeCell ref="P123:X123"/>
    <mergeCell ref="Y123:AA123"/>
    <mergeCell ref="AB123:AD123"/>
    <mergeCell ref="AE123:AM123"/>
    <mergeCell ref="B123:C123"/>
    <mergeCell ref="D124:J124"/>
    <mergeCell ref="K124:O124"/>
    <mergeCell ref="P124:X124"/>
    <mergeCell ref="Y124:AA124"/>
    <mergeCell ref="AB124:AD124"/>
    <mergeCell ref="AE124:AM124"/>
    <mergeCell ref="B124:C124"/>
    <mergeCell ref="D125:J125"/>
    <mergeCell ref="K125:O125"/>
    <mergeCell ref="P125:X125"/>
    <mergeCell ref="Y125:AA125"/>
    <mergeCell ref="AB125:AD125"/>
    <mergeCell ref="AE125:AM125"/>
    <mergeCell ref="B125:C125"/>
    <mergeCell ref="D126:J126"/>
    <mergeCell ref="K126:O126"/>
    <mergeCell ref="P126:X126"/>
    <mergeCell ref="Y126:AA126"/>
    <mergeCell ref="AB126:AD126"/>
    <mergeCell ref="AE126:AM126"/>
    <mergeCell ref="B126:C126"/>
    <mergeCell ref="D127:J127"/>
    <mergeCell ref="K127:O127"/>
    <mergeCell ref="P127:X127"/>
    <mergeCell ref="Y127:AA127"/>
    <mergeCell ref="AB127:AD127"/>
    <mergeCell ref="AE127:AM127"/>
    <mergeCell ref="B127:C127"/>
    <mergeCell ref="D128:J128"/>
    <mergeCell ref="K128:O128"/>
    <mergeCell ref="P128:X128"/>
    <mergeCell ref="Y128:AA128"/>
    <mergeCell ref="AB128:AD128"/>
    <mergeCell ref="AE128:AM128"/>
    <mergeCell ref="B128:C128"/>
    <mergeCell ref="D129:J129"/>
    <mergeCell ref="K129:O129"/>
    <mergeCell ref="P129:X129"/>
    <mergeCell ref="Y129:AA129"/>
    <mergeCell ref="AB129:AD129"/>
    <mergeCell ref="AE129:AM129"/>
    <mergeCell ref="B129:C129"/>
    <mergeCell ref="D130:J130"/>
    <mergeCell ref="K130:O130"/>
    <mergeCell ref="P130:X130"/>
    <mergeCell ref="Y130:AA130"/>
    <mergeCell ref="AB130:AD130"/>
    <mergeCell ref="AE130:AM130"/>
    <mergeCell ref="B130:C130"/>
    <mergeCell ref="D131:J131"/>
    <mergeCell ref="K131:O131"/>
    <mergeCell ref="P131:X131"/>
    <mergeCell ref="Y131:AA131"/>
    <mergeCell ref="AB131:AD131"/>
    <mergeCell ref="AE131:AM131"/>
    <mergeCell ref="B131:C131"/>
    <mergeCell ref="D132:J132"/>
    <mergeCell ref="K132:O132"/>
    <mergeCell ref="P132:X132"/>
    <mergeCell ref="Y132:AA132"/>
    <mergeCell ref="AB132:AD132"/>
    <mergeCell ref="AE132:AM132"/>
    <mergeCell ref="B132:C132"/>
    <mergeCell ref="D133:J133"/>
    <mergeCell ref="K133:O133"/>
    <mergeCell ref="P133:X133"/>
    <mergeCell ref="Y133:AA133"/>
    <mergeCell ref="AB133:AD133"/>
    <mergeCell ref="AE133:AM133"/>
    <mergeCell ref="B133:C133"/>
    <mergeCell ref="D134:J134"/>
    <mergeCell ref="K134:O134"/>
    <mergeCell ref="P134:X134"/>
    <mergeCell ref="Y134:AA134"/>
    <mergeCell ref="AB134:AD134"/>
    <mergeCell ref="AE134:AM134"/>
    <mergeCell ref="B134:C134"/>
    <mergeCell ref="D135:J135"/>
    <mergeCell ref="K135:O135"/>
    <mergeCell ref="P135:X135"/>
    <mergeCell ref="Y135:AA135"/>
    <mergeCell ref="AB135:AD135"/>
    <mergeCell ref="AE135:AM135"/>
    <mergeCell ref="B135:C135"/>
    <mergeCell ref="D136:J136"/>
    <mergeCell ref="K136:O136"/>
    <mergeCell ref="P136:X136"/>
    <mergeCell ref="Y136:AA136"/>
    <mergeCell ref="AB136:AD136"/>
    <mergeCell ref="AE136:AM136"/>
    <mergeCell ref="B136:C136"/>
    <mergeCell ref="D137:J137"/>
    <mergeCell ref="K137:O137"/>
    <mergeCell ref="P137:X137"/>
    <mergeCell ref="Y137:AA137"/>
    <mergeCell ref="AB137:AD137"/>
    <mergeCell ref="AE137:AM137"/>
    <mergeCell ref="B137:C137"/>
    <mergeCell ref="D138:J138"/>
    <mergeCell ref="K138:O138"/>
    <mergeCell ref="P138:X138"/>
    <mergeCell ref="Y138:AA138"/>
    <mergeCell ref="AB138:AD138"/>
    <mergeCell ref="AE138:AM138"/>
    <mergeCell ref="B138:C138"/>
    <mergeCell ref="D139:J139"/>
    <mergeCell ref="K139:O139"/>
    <mergeCell ref="P139:X139"/>
    <mergeCell ref="Y139:AA139"/>
    <mergeCell ref="AB139:AD139"/>
    <mergeCell ref="AE139:AM139"/>
    <mergeCell ref="B139:C139"/>
    <mergeCell ref="D140:J140"/>
    <mergeCell ref="K140:O140"/>
    <mergeCell ref="P140:X140"/>
    <mergeCell ref="Y140:AA140"/>
    <mergeCell ref="AB140:AD140"/>
    <mergeCell ref="AE140:AM140"/>
    <mergeCell ref="B140:C140"/>
    <mergeCell ref="D141:J141"/>
    <mergeCell ref="K141:O141"/>
    <mergeCell ref="P141:X141"/>
    <mergeCell ref="Y141:AA141"/>
    <mergeCell ref="AB141:AD141"/>
    <mergeCell ref="AE141:AM141"/>
    <mergeCell ref="B141:C141"/>
    <mergeCell ref="D142:J142"/>
    <mergeCell ref="K142:O142"/>
    <mergeCell ref="P142:X142"/>
    <mergeCell ref="Y142:AA142"/>
    <mergeCell ref="AB142:AD142"/>
    <mergeCell ref="AE142:AM142"/>
    <mergeCell ref="B142:C142"/>
    <mergeCell ref="D143:J143"/>
    <mergeCell ref="K143:O143"/>
    <mergeCell ref="P143:X143"/>
    <mergeCell ref="Y143:AA143"/>
    <mergeCell ref="AB143:AD143"/>
    <mergeCell ref="AE143:AM143"/>
    <mergeCell ref="B143:C143"/>
    <mergeCell ref="D144:J144"/>
    <mergeCell ref="K144:O144"/>
    <mergeCell ref="P144:X144"/>
    <mergeCell ref="Y144:AA144"/>
    <mergeCell ref="AB144:AD144"/>
    <mergeCell ref="AE144:AM144"/>
    <mergeCell ref="B144:C144"/>
    <mergeCell ref="D145:J145"/>
    <mergeCell ref="K145:O145"/>
    <mergeCell ref="P145:X145"/>
    <mergeCell ref="Y145:AA145"/>
    <mergeCell ref="AB145:AD145"/>
    <mergeCell ref="AE145:AM145"/>
    <mergeCell ref="B145:C145"/>
    <mergeCell ref="D146:J146"/>
    <mergeCell ref="K146:O146"/>
    <mergeCell ref="P146:X146"/>
    <mergeCell ref="Y146:AA146"/>
    <mergeCell ref="AB146:AD146"/>
    <mergeCell ref="AE146:AM146"/>
    <mergeCell ref="B146:C146"/>
    <mergeCell ref="D147:J147"/>
    <mergeCell ref="K147:O147"/>
    <mergeCell ref="P147:X147"/>
    <mergeCell ref="Y147:AA147"/>
    <mergeCell ref="AB147:AD147"/>
    <mergeCell ref="AE147:AM147"/>
    <mergeCell ref="B147:C147"/>
    <mergeCell ref="D148:J148"/>
    <mergeCell ref="K148:O148"/>
    <mergeCell ref="P148:X148"/>
    <mergeCell ref="Y148:AA148"/>
    <mergeCell ref="AB148:AD148"/>
    <mergeCell ref="AE148:AM148"/>
    <mergeCell ref="B148:C148"/>
    <mergeCell ref="D149:J149"/>
    <mergeCell ref="K149:O149"/>
    <mergeCell ref="P149:X149"/>
    <mergeCell ref="Y149:AA149"/>
    <mergeCell ref="AB149:AD149"/>
    <mergeCell ref="AE149:AM149"/>
    <mergeCell ref="B149:C149"/>
    <mergeCell ref="D150:J150"/>
    <mergeCell ref="K150:O150"/>
    <mergeCell ref="P150:X150"/>
    <mergeCell ref="Y150:AA150"/>
    <mergeCell ref="AB150:AD150"/>
    <mergeCell ref="AE150:AM150"/>
    <mergeCell ref="B150:C150"/>
    <mergeCell ref="D151:J151"/>
    <mergeCell ref="K151:O151"/>
    <mergeCell ref="P151:X151"/>
    <mergeCell ref="Y151:AA151"/>
    <mergeCell ref="AB151:AD151"/>
    <mergeCell ref="AE151:AM151"/>
    <mergeCell ref="B151:C151"/>
    <mergeCell ref="D152:J152"/>
    <mergeCell ref="K152:O152"/>
    <mergeCell ref="P152:X152"/>
    <mergeCell ref="Y152:AA152"/>
    <mergeCell ref="AB152:AD152"/>
    <mergeCell ref="AE152:AM152"/>
    <mergeCell ref="B152:C152"/>
    <mergeCell ref="D153:J153"/>
    <mergeCell ref="K153:O153"/>
    <mergeCell ref="P153:X153"/>
    <mergeCell ref="Y153:AA153"/>
    <mergeCell ref="AB153:AD153"/>
    <mergeCell ref="AE153:AM153"/>
    <mergeCell ref="B153:C153"/>
    <mergeCell ref="D154:J154"/>
    <mergeCell ref="K154:O154"/>
    <mergeCell ref="P154:X154"/>
    <mergeCell ref="Y154:AA154"/>
    <mergeCell ref="AB154:AD154"/>
    <mergeCell ref="AE154:AM154"/>
    <mergeCell ref="B154:C154"/>
    <mergeCell ref="D155:J155"/>
    <mergeCell ref="K155:O155"/>
    <mergeCell ref="P155:X155"/>
    <mergeCell ref="Y155:AA155"/>
    <mergeCell ref="AB155:AD155"/>
    <mergeCell ref="AE155:AM155"/>
    <mergeCell ref="B155:C155"/>
    <mergeCell ref="D156:J156"/>
    <mergeCell ref="K156:O156"/>
    <mergeCell ref="P156:X156"/>
    <mergeCell ref="Y156:AA156"/>
    <mergeCell ref="AB156:AD156"/>
    <mergeCell ref="AE156:AM156"/>
    <mergeCell ref="B156:C156"/>
    <mergeCell ref="D157:J157"/>
    <mergeCell ref="K157:O157"/>
    <mergeCell ref="P157:X157"/>
    <mergeCell ref="Y157:AA157"/>
    <mergeCell ref="AB157:AD157"/>
    <mergeCell ref="AE157:AM157"/>
    <mergeCell ref="B157:C157"/>
    <mergeCell ref="D158:J158"/>
    <mergeCell ref="K158:O158"/>
    <mergeCell ref="P158:X158"/>
    <mergeCell ref="Y158:AA158"/>
    <mergeCell ref="AB158:AD158"/>
    <mergeCell ref="AE158:AM158"/>
    <mergeCell ref="B158:C158"/>
    <mergeCell ref="D159:J159"/>
    <mergeCell ref="K159:O159"/>
    <mergeCell ref="P159:X159"/>
    <mergeCell ref="Y159:AA159"/>
    <mergeCell ref="AB159:AD159"/>
    <mergeCell ref="AE159:AM159"/>
    <mergeCell ref="B159:C159"/>
    <mergeCell ref="D160:J160"/>
    <mergeCell ref="K160:O160"/>
    <mergeCell ref="P160:X160"/>
    <mergeCell ref="Y160:AA160"/>
    <mergeCell ref="AB160:AD160"/>
    <mergeCell ref="AE160:AM160"/>
    <mergeCell ref="B160:C160"/>
    <mergeCell ref="D161:J161"/>
    <mergeCell ref="K161:O161"/>
    <mergeCell ref="P161:X161"/>
    <mergeCell ref="Y161:AA161"/>
    <mergeCell ref="AB161:AD161"/>
    <mergeCell ref="AE161:AM161"/>
    <mergeCell ref="B161:C161"/>
    <mergeCell ref="D162:J162"/>
    <mergeCell ref="K162:O162"/>
    <mergeCell ref="P162:X162"/>
    <mergeCell ref="Y162:AA162"/>
    <mergeCell ref="AB162:AD162"/>
    <mergeCell ref="AE162:AM162"/>
    <mergeCell ref="B162:C162"/>
    <mergeCell ref="D163:J163"/>
    <mergeCell ref="K163:O163"/>
    <mergeCell ref="P163:X163"/>
    <mergeCell ref="Y163:AA163"/>
    <mergeCell ref="AB163:AD163"/>
    <mergeCell ref="AE163:AM163"/>
    <mergeCell ref="B163:C163"/>
    <mergeCell ref="D164:J164"/>
    <mergeCell ref="K164:O164"/>
    <mergeCell ref="P164:X164"/>
    <mergeCell ref="Y164:AA164"/>
    <mergeCell ref="AB164:AD164"/>
    <mergeCell ref="AE164:AM164"/>
    <mergeCell ref="B164:C164"/>
    <mergeCell ref="D165:J165"/>
    <mergeCell ref="K165:O165"/>
    <mergeCell ref="P165:X165"/>
    <mergeCell ref="Y165:AA165"/>
    <mergeCell ref="AB165:AD165"/>
    <mergeCell ref="AE165:AM165"/>
    <mergeCell ref="B165:C165"/>
    <mergeCell ref="D166:J166"/>
    <mergeCell ref="K166:O166"/>
    <mergeCell ref="P166:X166"/>
    <mergeCell ref="Y166:AA166"/>
    <mergeCell ref="AB166:AD166"/>
    <mergeCell ref="AE166:AM166"/>
    <mergeCell ref="B166:C166"/>
    <mergeCell ref="D167:J167"/>
    <mergeCell ref="K167:O167"/>
    <mergeCell ref="P167:X167"/>
    <mergeCell ref="Y167:AA167"/>
    <mergeCell ref="AB167:AD167"/>
    <mergeCell ref="AE167:AM167"/>
    <mergeCell ref="B167:C167"/>
    <mergeCell ref="D168:J168"/>
    <mergeCell ref="K168:O168"/>
    <mergeCell ref="P168:X168"/>
    <mergeCell ref="Y168:AA168"/>
    <mergeCell ref="AB168:AD168"/>
    <mergeCell ref="AE168:AM168"/>
    <mergeCell ref="B168:C168"/>
    <mergeCell ref="D169:J169"/>
    <mergeCell ref="K169:O169"/>
    <mergeCell ref="P169:X169"/>
    <mergeCell ref="Y169:AA169"/>
    <mergeCell ref="AB169:AD169"/>
    <mergeCell ref="AE169:AM169"/>
    <mergeCell ref="B169:C169"/>
    <mergeCell ref="D170:J170"/>
    <mergeCell ref="K170:O170"/>
    <mergeCell ref="P170:X170"/>
    <mergeCell ref="Y170:AA170"/>
    <mergeCell ref="AB170:AD170"/>
    <mergeCell ref="AE170:AM170"/>
    <mergeCell ref="B170:C170"/>
    <mergeCell ref="D171:J171"/>
    <mergeCell ref="K171:O171"/>
    <mergeCell ref="P171:X171"/>
    <mergeCell ref="Y171:AA171"/>
    <mergeCell ref="AB171:AD171"/>
    <mergeCell ref="AE171:AM171"/>
    <mergeCell ref="B171:C171"/>
    <mergeCell ref="D172:J172"/>
    <mergeCell ref="K172:O172"/>
    <mergeCell ref="P172:X172"/>
    <mergeCell ref="Y172:AA172"/>
    <mergeCell ref="AB172:AD172"/>
    <mergeCell ref="AE172:AM172"/>
    <mergeCell ref="B172:C172"/>
    <mergeCell ref="D173:J173"/>
    <mergeCell ref="K173:O173"/>
    <mergeCell ref="P173:X173"/>
    <mergeCell ref="Y173:AA173"/>
    <mergeCell ref="AB173:AD173"/>
    <mergeCell ref="AE173:AM173"/>
    <mergeCell ref="B173:C173"/>
    <mergeCell ref="D174:J174"/>
    <mergeCell ref="K174:O174"/>
    <mergeCell ref="P174:X174"/>
    <mergeCell ref="Y174:AA174"/>
    <mergeCell ref="AB174:AD174"/>
    <mergeCell ref="AE174:AM174"/>
    <mergeCell ref="B174:C174"/>
    <mergeCell ref="D175:J175"/>
    <mergeCell ref="K175:O175"/>
    <mergeCell ref="P175:X175"/>
    <mergeCell ref="Y175:AA175"/>
    <mergeCell ref="AB175:AD175"/>
    <mergeCell ref="AE175:AM175"/>
    <mergeCell ref="B175:C175"/>
    <mergeCell ref="D176:J176"/>
    <mergeCell ref="K176:O176"/>
    <mergeCell ref="P176:X176"/>
    <mergeCell ref="Y176:AA176"/>
    <mergeCell ref="AB176:AD176"/>
    <mergeCell ref="AE176:AM176"/>
    <mergeCell ref="B176:C176"/>
    <mergeCell ref="D177:J177"/>
    <mergeCell ref="K177:O177"/>
    <mergeCell ref="P177:X177"/>
    <mergeCell ref="Y177:AA177"/>
    <mergeCell ref="AB177:AD177"/>
    <mergeCell ref="AE177:AM177"/>
    <mergeCell ref="B177:C177"/>
    <mergeCell ref="D178:J178"/>
    <mergeCell ref="K178:O178"/>
    <mergeCell ref="P178:X178"/>
    <mergeCell ref="Y178:AA178"/>
    <mergeCell ref="AB178:AD178"/>
    <mergeCell ref="AE178:AM178"/>
    <mergeCell ref="B178:C178"/>
    <mergeCell ref="D179:J179"/>
    <mergeCell ref="K179:O179"/>
    <mergeCell ref="P179:X179"/>
    <mergeCell ref="Y179:AA179"/>
    <mergeCell ref="AB179:AD179"/>
    <mergeCell ref="AE179:AM179"/>
    <mergeCell ref="B179:C179"/>
    <mergeCell ref="D180:J180"/>
    <mergeCell ref="K180:O180"/>
    <mergeCell ref="P180:X180"/>
    <mergeCell ref="Y180:AA180"/>
    <mergeCell ref="AB180:AD180"/>
    <mergeCell ref="AE180:AM180"/>
    <mergeCell ref="B180:C180"/>
    <mergeCell ref="D181:J181"/>
    <mergeCell ref="K181:O181"/>
    <mergeCell ref="P181:X181"/>
    <mergeCell ref="Y181:AA181"/>
    <mergeCell ref="AB181:AD181"/>
    <mergeCell ref="AE181:AM181"/>
    <mergeCell ref="B181:C181"/>
    <mergeCell ref="D182:J182"/>
    <mergeCell ref="K182:O182"/>
    <mergeCell ref="P182:X182"/>
    <mergeCell ref="Y182:AA182"/>
    <mergeCell ref="AB182:AD182"/>
    <mergeCell ref="AE182:AM182"/>
    <mergeCell ref="B182:C182"/>
    <mergeCell ref="D183:J183"/>
    <mergeCell ref="K183:O183"/>
    <mergeCell ref="P183:X183"/>
    <mergeCell ref="Y183:AA183"/>
    <mergeCell ref="AB183:AD183"/>
    <mergeCell ref="AE183:AM183"/>
    <mergeCell ref="B183:C183"/>
    <mergeCell ref="D184:J184"/>
    <mergeCell ref="K184:O184"/>
    <mergeCell ref="P184:X184"/>
    <mergeCell ref="Y184:AA184"/>
    <mergeCell ref="AB184:AD184"/>
    <mergeCell ref="AE184:AM184"/>
    <mergeCell ref="B184:C184"/>
    <mergeCell ref="D185:J185"/>
    <mergeCell ref="K185:O185"/>
    <mergeCell ref="P185:X185"/>
    <mergeCell ref="Y185:AA185"/>
    <mergeCell ref="AB185:AD185"/>
    <mergeCell ref="AE185:AM185"/>
    <mergeCell ref="B185:C185"/>
    <mergeCell ref="D186:J186"/>
    <mergeCell ref="K186:O186"/>
    <mergeCell ref="P186:X186"/>
    <mergeCell ref="Y186:AA186"/>
    <mergeCell ref="AB186:AD186"/>
    <mergeCell ref="AE186:AM186"/>
    <mergeCell ref="B186:C186"/>
    <mergeCell ref="D187:J187"/>
    <mergeCell ref="K187:O187"/>
    <mergeCell ref="P187:X187"/>
    <mergeCell ref="Y187:AA187"/>
    <mergeCell ref="AB187:AD187"/>
    <mergeCell ref="AE187:AM187"/>
    <mergeCell ref="B187:C187"/>
    <mergeCell ref="D188:J188"/>
    <mergeCell ref="K188:O188"/>
    <mergeCell ref="P188:X188"/>
    <mergeCell ref="Y188:AA188"/>
    <mergeCell ref="AB188:AD188"/>
    <mergeCell ref="AE188:AM188"/>
    <mergeCell ref="B188:C188"/>
    <mergeCell ref="D189:J189"/>
    <mergeCell ref="K189:O189"/>
    <mergeCell ref="P189:X189"/>
    <mergeCell ref="Y189:AA189"/>
    <mergeCell ref="AB189:AD189"/>
    <mergeCell ref="AE189:AM189"/>
    <mergeCell ref="B189:C189"/>
    <mergeCell ref="D190:J190"/>
    <mergeCell ref="K190:O190"/>
    <mergeCell ref="P190:X190"/>
    <mergeCell ref="Y190:AA190"/>
    <mergeCell ref="AB190:AD190"/>
    <mergeCell ref="AE190:AM190"/>
    <mergeCell ref="B190:C190"/>
    <mergeCell ref="D191:J191"/>
    <mergeCell ref="K191:O191"/>
    <mergeCell ref="P191:X191"/>
    <mergeCell ref="Y191:AA191"/>
    <mergeCell ref="AB191:AD191"/>
    <mergeCell ref="AE191:AM191"/>
    <mergeCell ref="B191:C191"/>
    <mergeCell ref="D192:J192"/>
    <mergeCell ref="K192:O192"/>
    <mergeCell ref="P192:X192"/>
    <mergeCell ref="Y192:AA192"/>
    <mergeCell ref="AB192:AD192"/>
    <mergeCell ref="AE192:AM192"/>
    <mergeCell ref="B192:C192"/>
    <mergeCell ref="D193:J193"/>
    <mergeCell ref="K193:O193"/>
    <mergeCell ref="P193:X193"/>
    <mergeCell ref="Y193:AA193"/>
    <mergeCell ref="AB193:AD193"/>
    <mergeCell ref="AE193:AM193"/>
    <mergeCell ref="B193:C193"/>
    <mergeCell ref="D194:J194"/>
    <mergeCell ref="K194:O194"/>
    <mergeCell ref="P194:X194"/>
    <mergeCell ref="Y194:AA194"/>
    <mergeCell ref="AB194:AD194"/>
    <mergeCell ref="AE194:AM194"/>
    <mergeCell ref="B194:C194"/>
    <mergeCell ref="D195:J195"/>
    <mergeCell ref="K195:O195"/>
    <mergeCell ref="P195:X195"/>
    <mergeCell ref="Y195:AA195"/>
    <mergeCell ref="AB195:AD195"/>
    <mergeCell ref="AE195:AM195"/>
    <mergeCell ref="B195:C195"/>
    <mergeCell ref="D196:J196"/>
    <mergeCell ref="K196:O196"/>
    <mergeCell ref="P196:X196"/>
    <mergeCell ref="Y196:AA196"/>
    <mergeCell ref="AB196:AD196"/>
    <mergeCell ref="AE196:AM196"/>
    <mergeCell ref="B196:C196"/>
    <mergeCell ref="D197:J197"/>
    <mergeCell ref="K197:O197"/>
    <mergeCell ref="P197:X197"/>
    <mergeCell ref="Y197:AA197"/>
    <mergeCell ref="AB197:AD197"/>
    <mergeCell ref="AE197:AM197"/>
    <mergeCell ref="B197:C197"/>
    <mergeCell ref="D198:J198"/>
    <mergeCell ref="K198:O198"/>
    <mergeCell ref="P198:X198"/>
    <mergeCell ref="Y198:AA198"/>
    <mergeCell ref="AB198:AD198"/>
    <mergeCell ref="AE198:AM198"/>
    <mergeCell ref="B198:C198"/>
    <mergeCell ref="D199:J199"/>
    <mergeCell ref="K199:O199"/>
    <mergeCell ref="P199:X199"/>
    <mergeCell ref="Y199:AA199"/>
    <mergeCell ref="AB199:AD199"/>
    <mergeCell ref="AE199:AM199"/>
    <mergeCell ref="B199:C199"/>
    <mergeCell ref="D200:J200"/>
    <mergeCell ref="K200:O200"/>
    <mergeCell ref="P200:X200"/>
    <mergeCell ref="Y200:AA200"/>
    <mergeCell ref="AB200:AD200"/>
    <mergeCell ref="AE200:AM200"/>
    <mergeCell ref="B200:C200"/>
    <mergeCell ref="D201:J201"/>
    <mergeCell ref="K201:O201"/>
    <mergeCell ref="P201:X201"/>
    <mergeCell ref="Y201:AA201"/>
    <mergeCell ref="AB201:AD201"/>
    <mergeCell ref="AE201:AM201"/>
    <mergeCell ref="B201:C201"/>
    <mergeCell ref="D202:J202"/>
    <mergeCell ref="K202:O202"/>
    <mergeCell ref="P202:X202"/>
    <mergeCell ref="Y202:AA202"/>
    <mergeCell ref="AB202:AD202"/>
    <mergeCell ref="AE202:AM202"/>
    <mergeCell ref="B202:C202"/>
    <mergeCell ref="D203:J203"/>
    <mergeCell ref="K203:O203"/>
    <mergeCell ref="P203:X203"/>
    <mergeCell ref="Y203:AA203"/>
    <mergeCell ref="AB203:AD203"/>
    <mergeCell ref="AE203:AM203"/>
    <mergeCell ref="B203:C203"/>
    <mergeCell ref="D204:J204"/>
    <mergeCell ref="K204:O204"/>
    <mergeCell ref="P204:X204"/>
    <mergeCell ref="Y204:AA204"/>
    <mergeCell ref="AB204:AD204"/>
    <mergeCell ref="AE204:AM204"/>
    <mergeCell ref="B204:C204"/>
    <mergeCell ref="D205:J205"/>
    <mergeCell ref="K205:O205"/>
    <mergeCell ref="P205:X205"/>
    <mergeCell ref="Y205:AA205"/>
    <mergeCell ref="AB205:AD205"/>
    <mergeCell ref="AE205:AM205"/>
    <mergeCell ref="B205:C205"/>
    <mergeCell ref="D206:J206"/>
    <mergeCell ref="K206:O206"/>
    <mergeCell ref="P206:X206"/>
    <mergeCell ref="Y206:AA206"/>
    <mergeCell ref="AB206:AD206"/>
    <mergeCell ref="AE206:AM206"/>
    <mergeCell ref="B206:C206"/>
    <mergeCell ref="D207:J207"/>
    <mergeCell ref="K207:O207"/>
    <mergeCell ref="P207:X207"/>
    <mergeCell ref="Y207:AA207"/>
    <mergeCell ref="AB207:AD207"/>
    <mergeCell ref="AE207:AM207"/>
    <mergeCell ref="B207:C207"/>
    <mergeCell ref="D208:J208"/>
    <mergeCell ref="K208:O208"/>
    <mergeCell ref="P208:X208"/>
    <mergeCell ref="Y208:AA208"/>
    <mergeCell ref="AB208:AD208"/>
    <mergeCell ref="AE208:AM208"/>
    <mergeCell ref="B208:C208"/>
    <mergeCell ref="D209:J209"/>
    <mergeCell ref="K209:O209"/>
    <mergeCell ref="P209:X209"/>
    <mergeCell ref="Y209:AA209"/>
    <mergeCell ref="AB209:AD209"/>
    <mergeCell ref="AE209:AM209"/>
    <mergeCell ref="B209:C209"/>
    <mergeCell ref="D210:J210"/>
    <mergeCell ref="K210:O210"/>
    <mergeCell ref="P210:X210"/>
    <mergeCell ref="Y210:AA210"/>
    <mergeCell ref="AB210:AD210"/>
    <mergeCell ref="AE210:AM210"/>
    <mergeCell ref="B210:C210"/>
    <mergeCell ref="D211:J211"/>
    <mergeCell ref="K211:O211"/>
    <mergeCell ref="P211:X211"/>
    <mergeCell ref="Y211:AA211"/>
    <mergeCell ref="AB211:AD211"/>
    <mergeCell ref="AE211:AM211"/>
    <mergeCell ref="B211:C211"/>
    <mergeCell ref="D212:J212"/>
    <mergeCell ref="K212:O212"/>
    <mergeCell ref="P212:X212"/>
    <mergeCell ref="Y212:AA212"/>
    <mergeCell ref="AB212:AD212"/>
    <mergeCell ref="AE212:AM212"/>
    <mergeCell ref="B212:C212"/>
    <mergeCell ref="D213:J213"/>
    <mergeCell ref="K213:O213"/>
    <mergeCell ref="P213:X213"/>
    <mergeCell ref="Y213:AA213"/>
    <mergeCell ref="AB213:AD213"/>
    <mergeCell ref="AE213:AM213"/>
    <mergeCell ref="B213:C213"/>
    <mergeCell ref="D214:J214"/>
    <mergeCell ref="K214:O214"/>
    <mergeCell ref="P214:X214"/>
    <mergeCell ref="Y214:AA214"/>
    <mergeCell ref="AB214:AD214"/>
    <mergeCell ref="AE214:AM214"/>
    <mergeCell ref="B214:C214"/>
    <mergeCell ref="D215:J215"/>
    <mergeCell ref="K215:O215"/>
    <mergeCell ref="P215:X215"/>
    <mergeCell ref="Y215:AA215"/>
    <mergeCell ref="AB215:AD215"/>
    <mergeCell ref="AE215:AM215"/>
    <mergeCell ref="B215:C215"/>
    <mergeCell ref="D216:J216"/>
    <mergeCell ref="K216:O216"/>
    <mergeCell ref="P216:X216"/>
    <mergeCell ref="Y216:AA216"/>
    <mergeCell ref="AB216:AD216"/>
    <mergeCell ref="AE216:AM216"/>
    <mergeCell ref="B216:C216"/>
    <mergeCell ref="D217:J217"/>
    <mergeCell ref="K217:O217"/>
    <mergeCell ref="P217:X217"/>
    <mergeCell ref="Y217:AA217"/>
    <mergeCell ref="AB217:AD217"/>
    <mergeCell ref="AE217:AM217"/>
    <mergeCell ref="B217:C217"/>
    <mergeCell ref="D218:J218"/>
    <mergeCell ref="K218:O218"/>
    <mergeCell ref="P218:X218"/>
    <mergeCell ref="Y218:AA218"/>
    <mergeCell ref="AB218:AD218"/>
    <mergeCell ref="AE218:AM218"/>
    <mergeCell ref="B218:C218"/>
    <mergeCell ref="D219:J219"/>
    <mergeCell ref="K219:O219"/>
    <mergeCell ref="P219:X219"/>
    <mergeCell ref="Y219:AA219"/>
    <mergeCell ref="AB219:AD219"/>
    <mergeCell ref="AE219:AM219"/>
    <mergeCell ref="B219:C219"/>
    <mergeCell ref="D220:J220"/>
    <mergeCell ref="K220:O220"/>
    <mergeCell ref="P220:X220"/>
    <mergeCell ref="Y220:AA220"/>
    <mergeCell ref="AB220:AD220"/>
    <mergeCell ref="AE220:AM220"/>
    <mergeCell ref="B220:C220"/>
    <mergeCell ref="D221:J221"/>
    <mergeCell ref="K221:O221"/>
    <mergeCell ref="P221:X221"/>
    <mergeCell ref="Y221:AA221"/>
    <mergeCell ref="AB221:AD221"/>
    <mergeCell ref="AE221:AM221"/>
    <mergeCell ref="B221:C221"/>
    <mergeCell ref="D222:J222"/>
    <mergeCell ref="K222:O222"/>
    <mergeCell ref="P222:X222"/>
    <mergeCell ref="Y222:AA222"/>
    <mergeCell ref="AB222:AD222"/>
    <mergeCell ref="AE222:AM222"/>
    <mergeCell ref="B222:C222"/>
    <mergeCell ref="D223:J223"/>
    <mergeCell ref="K223:O223"/>
    <mergeCell ref="P223:X223"/>
    <mergeCell ref="Y223:AA223"/>
    <mergeCell ref="AB223:AD223"/>
    <mergeCell ref="AE223:AM223"/>
    <mergeCell ref="B223:C223"/>
    <mergeCell ref="D224:J224"/>
    <mergeCell ref="K224:O224"/>
    <mergeCell ref="P224:X224"/>
    <mergeCell ref="Y224:AA224"/>
    <mergeCell ref="AB224:AD224"/>
    <mergeCell ref="AE224:AM224"/>
    <mergeCell ref="B224:C224"/>
    <mergeCell ref="D225:J225"/>
    <mergeCell ref="K225:O225"/>
    <mergeCell ref="P225:X225"/>
    <mergeCell ref="Y225:AA225"/>
    <mergeCell ref="AB225:AD225"/>
    <mergeCell ref="AE225:AM225"/>
    <mergeCell ref="B225:C225"/>
    <mergeCell ref="D226:J226"/>
    <mergeCell ref="K226:O226"/>
    <mergeCell ref="P226:X226"/>
    <mergeCell ref="Y226:AA226"/>
    <mergeCell ref="AB226:AD226"/>
    <mergeCell ref="AE226:AM226"/>
    <mergeCell ref="B226:C226"/>
    <mergeCell ref="D227:J227"/>
    <mergeCell ref="K227:O227"/>
    <mergeCell ref="P227:X227"/>
    <mergeCell ref="Y227:AA227"/>
    <mergeCell ref="AB227:AD227"/>
    <mergeCell ref="AE227:AM227"/>
    <mergeCell ref="B227:C227"/>
    <mergeCell ref="D228:J228"/>
    <mergeCell ref="K228:O228"/>
    <mergeCell ref="P228:X228"/>
    <mergeCell ref="Y228:AA228"/>
    <mergeCell ref="AB228:AD228"/>
    <mergeCell ref="AE228:AM228"/>
    <mergeCell ref="B228:C228"/>
    <mergeCell ref="D229:J229"/>
    <mergeCell ref="K229:O229"/>
    <mergeCell ref="P229:X229"/>
    <mergeCell ref="Y229:AA229"/>
    <mergeCell ref="AB229:AD229"/>
    <mergeCell ref="AE229:AM229"/>
    <mergeCell ref="B229:C229"/>
    <mergeCell ref="D230:J230"/>
    <mergeCell ref="K230:O230"/>
    <mergeCell ref="P230:X230"/>
    <mergeCell ref="Y230:AA230"/>
    <mergeCell ref="AB230:AD230"/>
    <mergeCell ref="AE230:AM230"/>
    <mergeCell ref="B230:C230"/>
    <mergeCell ref="D231:J231"/>
    <mergeCell ref="K231:O231"/>
    <mergeCell ref="P231:X231"/>
    <mergeCell ref="Y231:AA231"/>
    <mergeCell ref="AB231:AD231"/>
    <mergeCell ref="AE231:AM231"/>
    <mergeCell ref="B231:C231"/>
    <mergeCell ref="D232:J232"/>
    <mergeCell ref="K232:O232"/>
    <mergeCell ref="P232:X232"/>
    <mergeCell ref="Y232:AA232"/>
    <mergeCell ref="AB232:AD232"/>
    <mergeCell ref="AE232:AM232"/>
    <mergeCell ref="B232:C232"/>
    <mergeCell ref="D233:J233"/>
    <mergeCell ref="K233:O233"/>
    <mergeCell ref="P233:X233"/>
    <mergeCell ref="Y233:AA233"/>
    <mergeCell ref="AB233:AD233"/>
    <mergeCell ref="AE233:AM233"/>
    <mergeCell ref="B233:C233"/>
    <mergeCell ref="D234:J234"/>
    <mergeCell ref="K234:O234"/>
    <mergeCell ref="P234:X234"/>
    <mergeCell ref="Y234:AA234"/>
    <mergeCell ref="AB234:AD234"/>
    <mergeCell ref="AE234:AM234"/>
    <mergeCell ref="B234:C234"/>
    <mergeCell ref="D235:J235"/>
    <mergeCell ref="K235:O235"/>
    <mergeCell ref="P235:X235"/>
    <mergeCell ref="Y235:AA235"/>
    <mergeCell ref="AB235:AD235"/>
    <mergeCell ref="AE235:AM235"/>
    <mergeCell ref="B235:C235"/>
    <mergeCell ref="D236:J236"/>
    <mergeCell ref="K236:O236"/>
    <mergeCell ref="P236:X236"/>
    <mergeCell ref="Y236:AA236"/>
    <mergeCell ref="AB236:AD236"/>
    <mergeCell ref="AE236:AM236"/>
    <mergeCell ref="B236:C236"/>
    <mergeCell ref="D237:J237"/>
    <mergeCell ref="K237:O237"/>
    <mergeCell ref="P237:X237"/>
    <mergeCell ref="Y237:AA237"/>
    <mergeCell ref="AB237:AD237"/>
    <mergeCell ref="AE237:AM237"/>
    <mergeCell ref="B237:C237"/>
    <mergeCell ref="D238:J238"/>
    <mergeCell ref="K238:O238"/>
    <mergeCell ref="P238:X238"/>
    <mergeCell ref="Y238:AA238"/>
    <mergeCell ref="AB238:AD238"/>
    <mergeCell ref="AE238:AM238"/>
    <mergeCell ref="B238:C238"/>
    <mergeCell ref="D239:J239"/>
    <mergeCell ref="K239:O239"/>
    <mergeCell ref="P239:X239"/>
    <mergeCell ref="Y239:AA239"/>
    <mergeCell ref="AB239:AD239"/>
    <mergeCell ref="AE239:AM239"/>
    <mergeCell ref="B239:C239"/>
    <mergeCell ref="D240:J240"/>
    <mergeCell ref="K240:O240"/>
    <mergeCell ref="P240:X240"/>
    <mergeCell ref="Y240:AA240"/>
    <mergeCell ref="AB240:AD240"/>
    <mergeCell ref="AE240:AM240"/>
    <mergeCell ref="B240:C240"/>
    <mergeCell ref="D241:J241"/>
    <mergeCell ref="K241:O241"/>
    <mergeCell ref="P241:X241"/>
    <mergeCell ref="Y241:AA241"/>
    <mergeCell ref="AB241:AD241"/>
    <mergeCell ref="AE241:AM241"/>
    <mergeCell ref="B241:C241"/>
    <mergeCell ref="D242:J242"/>
    <mergeCell ref="K242:O242"/>
    <mergeCell ref="P242:X242"/>
    <mergeCell ref="Y242:AA242"/>
    <mergeCell ref="AB242:AD242"/>
    <mergeCell ref="AE242:AM242"/>
    <mergeCell ref="B242:C242"/>
    <mergeCell ref="D243:J243"/>
    <mergeCell ref="K243:O243"/>
    <mergeCell ref="P243:X243"/>
    <mergeCell ref="Y243:AA243"/>
    <mergeCell ref="AB243:AD243"/>
    <mergeCell ref="AE243:AM243"/>
    <mergeCell ref="B243:C243"/>
    <mergeCell ref="D244:J244"/>
    <mergeCell ref="K244:O244"/>
    <mergeCell ref="P244:X244"/>
    <mergeCell ref="Y244:AA244"/>
    <mergeCell ref="AB244:AD244"/>
    <mergeCell ref="AE244:AM244"/>
    <mergeCell ref="B244:C244"/>
    <mergeCell ref="D245:J245"/>
    <mergeCell ref="K245:O245"/>
    <mergeCell ref="P245:X245"/>
    <mergeCell ref="Y245:AA245"/>
    <mergeCell ref="AB245:AD245"/>
    <mergeCell ref="AE245:AM245"/>
    <mergeCell ref="B245:C245"/>
    <mergeCell ref="D246:J246"/>
    <mergeCell ref="K246:O246"/>
    <mergeCell ref="P246:X246"/>
    <mergeCell ref="Y246:AA246"/>
    <mergeCell ref="AB246:AD246"/>
    <mergeCell ref="AE246:AM246"/>
    <mergeCell ref="B246:C246"/>
    <mergeCell ref="D247:J247"/>
    <mergeCell ref="K247:O247"/>
    <mergeCell ref="P247:X247"/>
    <mergeCell ref="Y247:AA247"/>
    <mergeCell ref="AB247:AD247"/>
    <mergeCell ref="AE247:AM247"/>
    <mergeCell ref="B247:C247"/>
    <mergeCell ref="D248:J248"/>
    <mergeCell ref="K248:O248"/>
    <mergeCell ref="P248:X248"/>
    <mergeCell ref="Y248:AA248"/>
    <mergeCell ref="AB248:AD248"/>
    <mergeCell ref="AE248:AM248"/>
    <mergeCell ref="B248:C248"/>
    <mergeCell ref="D249:J249"/>
    <mergeCell ref="K249:O249"/>
    <mergeCell ref="P249:X249"/>
    <mergeCell ref="Y249:AA249"/>
    <mergeCell ref="AB249:AD249"/>
    <mergeCell ref="AE249:AM249"/>
    <mergeCell ref="B249:C249"/>
    <mergeCell ref="D250:J250"/>
    <mergeCell ref="K250:O250"/>
    <mergeCell ref="P250:X250"/>
    <mergeCell ref="Y250:AA250"/>
    <mergeCell ref="AB250:AD250"/>
    <mergeCell ref="AE250:AM250"/>
    <mergeCell ref="B250:C250"/>
    <mergeCell ref="D251:J251"/>
    <mergeCell ref="K251:O251"/>
    <mergeCell ref="P251:X251"/>
    <mergeCell ref="Y251:AA251"/>
    <mergeCell ref="AB251:AD251"/>
    <mergeCell ref="AE251:AM251"/>
    <mergeCell ref="B251:C251"/>
    <mergeCell ref="D252:J252"/>
    <mergeCell ref="K252:O252"/>
    <mergeCell ref="P252:X252"/>
    <mergeCell ref="Y252:AA252"/>
    <mergeCell ref="AB252:AD252"/>
    <mergeCell ref="AE252:AM252"/>
    <mergeCell ref="B252:C252"/>
    <mergeCell ref="D253:J253"/>
    <mergeCell ref="K253:O253"/>
    <mergeCell ref="P253:X253"/>
    <mergeCell ref="Y253:AA253"/>
    <mergeCell ref="AB253:AD253"/>
    <mergeCell ref="AE253:AM253"/>
    <mergeCell ref="B253:C253"/>
    <mergeCell ref="D254:J254"/>
    <mergeCell ref="K254:O254"/>
    <mergeCell ref="P254:X254"/>
    <mergeCell ref="Y254:AA254"/>
    <mergeCell ref="AB254:AD254"/>
    <mergeCell ref="AE254:AM254"/>
    <mergeCell ref="B254:C254"/>
    <mergeCell ref="D255:J255"/>
    <mergeCell ref="K255:O255"/>
    <mergeCell ref="P255:X255"/>
    <mergeCell ref="Y255:AA255"/>
    <mergeCell ref="AB255:AD255"/>
    <mergeCell ref="AE255:AM255"/>
    <mergeCell ref="B255:C255"/>
    <mergeCell ref="D256:J256"/>
    <mergeCell ref="K256:O256"/>
    <mergeCell ref="P256:X256"/>
    <mergeCell ref="Y256:AA256"/>
    <mergeCell ref="AB256:AD256"/>
    <mergeCell ref="AE256:AM256"/>
    <mergeCell ref="B256:C256"/>
    <mergeCell ref="D257:J257"/>
    <mergeCell ref="K257:O257"/>
    <mergeCell ref="P257:X257"/>
    <mergeCell ref="Y257:AA257"/>
    <mergeCell ref="AB257:AD257"/>
    <mergeCell ref="AE257:AM257"/>
    <mergeCell ref="B257:C257"/>
    <mergeCell ref="D258:J258"/>
    <mergeCell ref="K258:O258"/>
    <mergeCell ref="P258:X258"/>
    <mergeCell ref="Y258:AA258"/>
    <mergeCell ref="AB258:AD258"/>
    <mergeCell ref="AE258:AM258"/>
    <mergeCell ref="B258:C258"/>
    <mergeCell ref="D259:J259"/>
    <mergeCell ref="K259:O259"/>
    <mergeCell ref="P259:X259"/>
    <mergeCell ref="Y259:AA259"/>
    <mergeCell ref="AB259:AD259"/>
    <mergeCell ref="AE259:AM259"/>
    <mergeCell ref="B259:C259"/>
    <mergeCell ref="D260:J260"/>
    <mergeCell ref="K260:O260"/>
    <mergeCell ref="P260:X260"/>
    <mergeCell ref="Y260:AA260"/>
    <mergeCell ref="AB260:AD260"/>
    <mergeCell ref="AE260:AM260"/>
    <mergeCell ref="B260:C260"/>
    <mergeCell ref="D261:J261"/>
    <mergeCell ref="K261:O261"/>
    <mergeCell ref="P261:X261"/>
    <mergeCell ref="Y261:AA261"/>
    <mergeCell ref="AB261:AD261"/>
    <mergeCell ref="AE261:AM261"/>
    <mergeCell ref="B261:C261"/>
    <mergeCell ref="D262:J262"/>
    <mergeCell ref="K262:O262"/>
    <mergeCell ref="P262:X262"/>
    <mergeCell ref="Y262:AA262"/>
    <mergeCell ref="AB262:AD262"/>
    <mergeCell ref="AE262:AM262"/>
    <mergeCell ref="B262:C262"/>
    <mergeCell ref="D263:J263"/>
    <mergeCell ref="K263:O263"/>
    <mergeCell ref="P263:X263"/>
    <mergeCell ref="Y263:AA263"/>
    <mergeCell ref="AB263:AD263"/>
    <mergeCell ref="AE263:AM263"/>
    <mergeCell ref="B263:C263"/>
    <mergeCell ref="D264:J264"/>
    <mergeCell ref="K264:O264"/>
    <mergeCell ref="P264:X264"/>
    <mergeCell ref="Y264:AA264"/>
    <mergeCell ref="AB264:AD264"/>
    <mergeCell ref="AE264:AM264"/>
    <mergeCell ref="B264:C264"/>
    <mergeCell ref="D265:J265"/>
    <mergeCell ref="K265:O265"/>
    <mergeCell ref="P265:X265"/>
    <mergeCell ref="Y265:AA265"/>
    <mergeCell ref="AB265:AD265"/>
    <mergeCell ref="AE265:AM265"/>
    <mergeCell ref="B265:C265"/>
    <mergeCell ref="D266:J266"/>
    <mergeCell ref="K266:O266"/>
    <mergeCell ref="P266:X266"/>
    <mergeCell ref="Y266:AA266"/>
    <mergeCell ref="AB266:AD266"/>
    <mergeCell ref="AE266:AM266"/>
    <mergeCell ref="B266:C266"/>
    <mergeCell ref="D267:J267"/>
    <mergeCell ref="K267:O267"/>
    <mergeCell ref="P267:X267"/>
    <mergeCell ref="Y267:AA267"/>
    <mergeCell ref="AB267:AD267"/>
    <mergeCell ref="AE267:AM267"/>
    <mergeCell ref="B267:C267"/>
    <mergeCell ref="D268:J268"/>
    <mergeCell ref="K268:O268"/>
    <mergeCell ref="P268:X268"/>
    <mergeCell ref="Y268:AA268"/>
    <mergeCell ref="AB268:AD268"/>
    <mergeCell ref="AE268:AM268"/>
    <mergeCell ref="B268:C268"/>
    <mergeCell ref="D269:J269"/>
    <mergeCell ref="K269:O269"/>
    <mergeCell ref="P269:X269"/>
    <mergeCell ref="Y269:AA269"/>
    <mergeCell ref="AB269:AD269"/>
    <mergeCell ref="AE269:AM269"/>
    <mergeCell ref="B269:C269"/>
    <mergeCell ref="D270:J270"/>
    <mergeCell ref="K270:O270"/>
    <mergeCell ref="P270:X270"/>
    <mergeCell ref="Y270:AA270"/>
    <mergeCell ref="AB270:AD270"/>
    <mergeCell ref="AE270:AM270"/>
    <mergeCell ref="B270:C270"/>
    <mergeCell ref="D271:J271"/>
    <mergeCell ref="K271:O271"/>
    <mergeCell ref="P271:X271"/>
    <mergeCell ref="Y271:AA271"/>
    <mergeCell ref="AB271:AD271"/>
    <mergeCell ref="AE271:AM271"/>
    <mergeCell ref="B271:C271"/>
    <mergeCell ref="D272:J272"/>
    <mergeCell ref="K272:O272"/>
    <mergeCell ref="P272:X272"/>
    <mergeCell ref="Y272:AA272"/>
    <mergeCell ref="AB272:AD272"/>
    <mergeCell ref="AE272:AM272"/>
    <mergeCell ref="B272:C272"/>
    <mergeCell ref="D273:J273"/>
    <mergeCell ref="K273:O273"/>
    <mergeCell ref="P273:X273"/>
    <mergeCell ref="Y273:AA273"/>
    <mergeCell ref="AB273:AD273"/>
    <mergeCell ref="AE273:AM273"/>
    <mergeCell ref="B273:C273"/>
    <mergeCell ref="D274:J274"/>
    <mergeCell ref="K274:O274"/>
    <mergeCell ref="P274:X274"/>
    <mergeCell ref="Y274:AA274"/>
    <mergeCell ref="AB274:AD274"/>
    <mergeCell ref="AE274:AM274"/>
    <mergeCell ref="B274:C274"/>
    <mergeCell ref="D275:J275"/>
    <mergeCell ref="K275:O275"/>
    <mergeCell ref="P275:X275"/>
    <mergeCell ref="Y275:AA275"/>
    <mergeCell ref="AB275:AD275"/>
    <mergeCell ref="AE275:AM275"/>
    <mergeCell ref="B275:C275"/>
    <mergeCell ref="D276:J276"/>
    <mergeCell ref="K276:O276"/>
    <mergeCell ref="P276:X276"/>
    <mergeCell ref="Y276:AA276"/>
    <mergeCell ref="AB276:AD276"/>
    <mergeCell ref="AE276:AM276"/>
    <mergeCell ref="B276:C276"/>
    <mergeCell ref="D277:J277"/>
    <mergeCell ref="K277:O277"/>
    <mergeCell ref="P277:X277"/>
    <mergeCell ref="Y277:AA277"/>
    <mergeCell ref="AB277:AD277"/>
    <mergeCell ref="AE277:AM277"/>
    <mergeCell ref="B277:C277"/>
    <mergeCell ref="D278:J278"/>
    <mergeCell ref="K278:O278"/>
    <mergeCell ref="P278:X278"/>
    <mergeCell ref="Y278:AA278"/>
    <mergeCell ref="AB278:AD278"/>
    <mergeCell ref="AE278:AM278"/>
    <mergeCell ref="B278:C278"/>
    <mergeCell ref="D279:J279"/>
    <mergeCell ref="K279:O279"/>
    <mergeCell ref="P279:X279"/>
    <mergeCell ref="Y279:AA279"/>
    <mergeCell ref="AB279:AD279"/>
    <mergeCell ref="AE279:AM279"/>
    <mergeCell ref="B279:C279"/>
    <mergeCell ref="D280:J280"/>
    <mergeCell ref="K280:O280"/>
    <mergeCell ref="P280:X280"/>
    <mergeCell ref="Y280:AA280"/>
    <mergeCell ref="AB280:AD280"/>
    <mergeCell ref="AE280:AM280"/>
    <mergeCell ref="B280:C280"/>
    <mergeCell ref="D281:J281"/>
    <mergeCell ref="K281:O281"/>
    <mergeCell ref="P281:X281"/>
    <mergeCell ref="Y281:AA281"/>
    <mergeCell ref="AB281:AD281"/>
    <mergeCell ref="AE281:AM281"/>
    <mergeCell ref="B281:C281"/>
    <mergeCell ref="D282:J282"/>
    <mergeCell ref="K282:O282"/>
    <mergeCell ref="P282:X282"/>
    <mergeCell ref="Y282:AA282"/>
    <mergeCell ref="AB282:AD282"/>
    <mergeCell ref="AE282:AM282"/>
    <mergeCell ref="B282:C282"/>
    <mergeCell ref="D283:J283"/>
    <mergeCell ref="K283:O283"/>
    <mergeCell ref="P283:X283"/>
    <mergeCell ref="Y283:AA283"/>
    <mergeCell ref="AB283:AD283"/>
    <mergeCell ref="AE283:AM283"/>
    <mergeCell ref="B283:C283"/>
    <mergeCell ref="D284:J284"/>
    <mergeCell ref="K284:O284"/>
    <mergeCell ref="P284:X284"/>
    <mergeCell ref="Y284:AA284"/>
    <mergeCell ref="AB284:AD284"/>
    <mergeCell ref="AE284:AM284"/>
    <mergeCell ref="B284:C284"/>
    <mergeCell ref="D285:J285"/>
    <mergeCell ref="K285:O285"/>
    <mergeCell ref="P285:X285"/>
    <mergeCell ref="Y285:AA285"/>
    <mergeCell ref="AB285:AD285"/>
    <mergeCell ref="AE285:AM285"/>
    <mergeCell ref="B285:C285"/>
    <mergeCell ref="D286:J286"/>
    <mergeCell ref="K286:O286"/>
    <mergeCell ref="P286:X286"/>
    <mergeCell ref="Y286:AA286"/>
    <mergeCell ref="AB286:AD286"/>
    <mergeCell ref="AE286:AM286"/>
    <mergeCell ref="B286:C286"/>
    <mergeCell ref="D287:J287"/>
    <mergeCell ref="K287:O287"/>
    <mergeCell ref="P287:X287"/>
    <mergeCell ref="Y287:AA287"/>
    <mergeCell ref="AB287:AD287"/>
    <mergeCell ref="AE287:AM287"/>
    <mergeCell ref="B287:C287"/>
    <mergeCell ref="D288:J288"/>
    <mergeCell ref="K288:O288"/>
    <mergeCell ref="P288:X288"/>
    <mergeCell ref="Y288:AA288"/>
    <mergeCell ref="AB288:AD288"/>
    <mergeCell ref="AE288:AM288"/>
    <mergeCell ref="B288:C288"/>
    <mergeCell ref="D289:J289"/>
    <mergeCell ref="K289:O289"/>
    <mergeCell ref="P289:X289"/>
    <mergeCell ref="Y289:AA289"/>
    <mergeCell ref="AB289:AD289"/>
    <mergeCell ref="AE289:AM289"/>
    <mergeCell ref="B289:C289"/>
    <mergeCell ref="D290:J290"/>
    <mergeCell ref="K290:O290"/>
    <mergeCell ref="P290:X290"/>
    <mergeCell ref="Y290:AA290"/>
    <mergeCell ref="AB290:AD290"/>
    <mergeCell ref="AE290:AM290"/>
    <mergeCell ref="B290:C290"/>
    <mergeCell ref="D291:J291"/>
    <mergeCell ref="K291:O291"/>
    <mergeCell ref="P291:X291"/>
    <mergeCell ref="Y291:AA291"/>
    <mergeCell ref="AB291:AD291"/>
    <mergeCell ref="AE291:AM291"/>
    <mergeCell ref="B291:C291"/>
    <mergeCell ref="D292:J292"/>
    <mergeCell ref="K292:O292"/>
    <mergeCell ref="P292:X292"/>
    <mergeCell ref="Y292:AA292"/>
    <mergeCell ref="AB292:AD292"/>
    <mergeCell ref="AE292:AM292"/>
    <mergeCell ref="B292:C292"/>
    <mergeCell ref="D293:J293"/>
    <mergeCell ref="K293:O293"/>
    <mergeCell ref="P293:X293"/>
    <mergeCell ref="Y293:AA293"/>
    <mergeCell ref="AB293:AD293"/>
    <mergeCell ref="AE293:AM293"/>
    <mergeCell ref="B293:C293"/>
    <mergeCell ref="D294:J294"/>
    <mergeCell ref="K294:O294"/>
    <mergeCell ref="P294:X294"/>
    <mergeCell ref="Y294:AA294"/>
    <mergeCell ref="AB294:AD294"/>
    <mergeCell ref="AE294:AM294"/>
    <mergeCell ref="B294:C294"/>
    <mergeCell ref="D295:J295"/>
    <mergeCell ref="K295:O295"/>
    <mergeCell ref="P295:X295"/>
    <mergeCell ref="Y295:AA295"/>
    <mergeCell ref="AB295:AD295"/>
    <mergeCell ref="AE295:AM295"/>
    <mergeCell ref="B295:C295"/>
    <mergeCell ref="D296:J296"/>
    <mergeCell ref="K296:O296"/>
    <mergeCell ref="P296:X296"/>
    <mergeCell ref="Y296:AA296"/>
    <mergeCell ref="AB296:AD296"/>
    <mergeCell ref="AE296:AM296"/>
    <mergeCell ref="B296:C296"/>
    <mergeCell ref="D297:J297"/>
    <mergeCell ref="K297:O297"/>
    <mergeCell ref="P297:X297"/>
    <mergeCell ref="Y297:AA297"/>
    <mergeCell ref="AB297:AD297"/>
    <mergeCell ref="AE297:AM297"/>
    <mergeCell ref="B297:C297"/>
    <mergeCell ref="D298:J298"/>
    <mergeCell ref="K298:O298"/>
    <mergeCell ref="P298:X298"/>
    <mergeCell ref="Y298:AA298"/>
    <mergeCell ref="AB298:AD298"/>
    <mergeCell ref="AE298:AM298"/>
    <mergeCell ref="B298:C298"/>
    <mergeCell ref="D299:J299"/>
    <mergeCell ref="K299:O299"/>
    <mergeCell ref="P299:X299"/>
    <mergeCell ref="Y299:AA299"/>
    <mergeCell ref="AB299:AD299"/>
    <mergeCell ref="AE299:AM299"/>
    <mergeCell ref="B299:C299"/>
    <mergeCell ref="D300:J300"/>
    <mergeCell ref="K300:O300"/>
    <mergeCell ref="P300:X300"/>
    <mergeCell ref="Y300:AA300"/>
    <mergeCell ref="AB300:AD300"/>
    <mergeCell ref="AE300:AM300"/>
    <mergeCell ref="B300:C300"/>
    <mergeCell ref="D301:J301"/>
    <mergeCell ref="K301:O301"/>
    <mergeCell ref="P301:X301"/>
    <mergeCell ref="Y301:AA301"/>
    <mergeCell ref="AB301:AD301"/>
    <mergeCell ref="AE301:AM301"/>
    <mergeCell ref="B301:C301"/>
    <mergeCell ref="D302:J302"/>
    <mergeCell ref="K302:O302"/>
    <mergeCell ref="P302:X302"/>
    <mergeCell ref="Y302:AA302"/>
    <mergeCell ref="AB302:AD302"/>
    <mergeCell ref="AE302:AM302"/>
    <mergeCell ref="B302:C302"/>
    <mergeCell ref="D303:J303"/>
    <mergeCell ref="K303:O303"/>
    <mergeCell ref="P303:X303"/>
    <mergeCell ref="Y303:AA303"/>
    <mergeCell ref="AB303:AD303"/>
    <mergeCell ref="AE303:AM303"/>
    <mergeCell ref="B303:C303"/>
    <mergeCell ref="D304:J304"/>
    <mergeCell ref="K304:O304"/>
    <mergeCell ref="P304:X304"/>
    <mergeCell ref="Y304:AA304"/>
    <mergeCell ref="AB304:AD304"/>
    <mergeCell ref="AE304:AM304"/>
    <mergeCell ref="B304:C304"/>
    <mergeCell ref="D305:J305"/>
    <mergeCell ref="K305:O305"/>
    <mergeCell ref="P305:X305"/>
    <mergeCell ref="Y305:AA305"/>
    <mergeCell ref="AB305:AD305"/>
    <mergeCell ref="AE305:AM305"/>
    <mergeCell ref="B305:C305"/>
    <mergeCell ref="D306:J306"/>
    <mergeCell ref="K306:O306"/>
    <mergeCell ref="P306:X306"/>
    <mergeCell ref="Y306:AA306"/>
    <mergeCell ref="AB306:AD306"/>
    <mergeCell ref="AE306:AM306"/>
    <mergeCell ref="B306:C306"/>
    <mergeCell ref="D307:J307"/>
    <mergeCell ref="K307:O307"/>
    <mergeCell ref="P307:X307"/>
    <mergeCell ref="Y307:AA307"/>
    <mergeCell ref="AB307:AD307"/>
    <mergeCell ref="AE307:AM307"/>
    <mergeCell ref="B307:C307"/>
    <mergeCell ref="D308:J308"/>
    <mergeCell ref="K308:O308"/>
    <mergeCell ref="P308:X308"/>
    <mergeCell ref="Y308:AA308"/>
    <mergeCell ref="AB308:AD308"/>
    <mergeCell ref="AE308:AM308"/>
    <mergeCell ref="B308:C308"/>
    <mergeCell ref="D309:J309"/>
    <mergeCell ref="K309:O309"/>
    <mergeCell ref="P309:X309"/>
    <mergeCell ref="Y309:AA309"/>
    <mergeCell ref="AB309:AD309"/>
    <mergeCell ref="AE309:AM309"/>
    <mergeCell ref="B309:C309"/>
    <mergeCell ref="D310:J310"/>
    <mergeCell ref="K310:O310"/>
    <mergeCell ref="P310:X310"/>
    <mergeCell ref="Y310:AA310"/>
    <mergeCell ref="AB310:AD310"/>
    <mergeCell ref="AE310:AM310"/>
    <mergeCell ref="B310:C310"/>
    <mergeCell ref="D311:J311"/>
    <mergeCell ref="K311:O311"/>
    <mergeCell ref="P311:X311"/>
    <mergeCell ref="Y311:AA311"/>
    <mergeCell ref="AB311:AD311"/>
    <mergeCell ref="AE311:AM311"/>
    <mergeCell ref="B311:C311"/>
    <mergeCell ref="D312:J312"/>
    <mergeCell ref="K312:O312"/>
    <mergeCell ref="P312:X312"/>
    <mergeCell ref="Y312:AA312"/>
    <mergeCell ref="AB312:AD312"/>
    <mergeCell ref="AE312:AM312"/>
    <mergeCell ref="B312:C312"/>
    <mergeCell ref="D313:J313"/>
    <mergeCell ref="K313:O313"/>
    <mergeCell ref="P313:X313"/>
    <mergeCell ref="Y313:AA313"/>
    <mergeCell ref="AB313:AD313"/>
    <mergeCell ref="AE313:AM313"/>
    <mergeCell ref="B313:C313"/>
    <mergeCell ref="D314:J314"/>
    <mergeCell ref="K314:O314"/>
    <mergeCell ref="P314:X314"/>
    <mergeCell ref="Y314:AA314"/>
    <mergeCell ref="AB314:AD314"/>
    <mergeCell ref="AE314:AM314"/>
    <mergeCell ref="B314:C314"/>
    <mergeCell ref="D315:J315"/>
    <mergeCell ref="K315:O315"/>
    <mergeCell ref="P315:X315"/>
    <mergeCell ref="Y315:AA315"/>
    <mergeCell ref="AB315:AD315"/>
    <mergeCell ref="AE315:AM315"/>
    <mergeCell ref="B315:C315"/>
    <mergeCell ref="D316:J316"/>
    <mergeCell ref="K316:O316"/>
    <mergeCell ref="P316:X316"/>
    <mergeCell ref="Y316:AA316"/>
    <mergeCell ref="AB316:AD316"/>
    <mergeCell ref="AE316:AM316"/>
    <mergeCell ref="B316:C316"/>
    <mergeCell ref="D317:J317"/>
    <mergeCell ref="K317:O317"/>
    <mergeCell ref="P317:X317"/>
    <mergeCell ref="Y317:AA317"/>
    <mergeCell ref="AB317:AD317"/>
    <mergeCell ref="AE317:AM317"/>
    <mergeCell ref="B317:C317"/>
    <mergeCell ref="D318:J318"/>
    <mergeCell ref="K318:O318"/>
    <mergeCell ref="P318:X318"/>
    <mergeCell ref="Y318:AA318"/>
    <mergeCell ref="AB318:AD318"/>
    <mergeCell ref="AE318:AM318"/>
    <mergeCell ref="B318:C318"/>
    <mergeCell ref="D319:J319"/>
    <mergeCell ref="K319:O319"/>
    <mergeCell ref="P319:X319"/>
    <mergeCell ref="Y319:AA319"/>
    <mergeCell ref="AB319:AD319"/>
    <mergeCell ref="AE319:AM319"/>
    <mergeCell ref="B319:C319"/>
    <mergeCell ref="D320:J320"/>
    <mergeCell ref="K320:O320"/>
    <mergeCell ref="P320:X320"/>
    <mergeCell ref="Y320:AA320"/>
    <mergeCell ref="AB320:AD320"/>
    <mergeCell ref="AE320:AM320"/>
    <mergeCell ref="B320:C320"/>
    <mergeCell ref="D321:J321"/>
    <mergeCell ref="K321:O321"/>
    <mergeCell ref="P321:X321"/>
    <mergeCell ref="Y321:AA321"/>
    <mergeCell ref="AB321:AD321"/>
    <mergeCell ref="AE321:AM321"/>
    <mergeCell ref="B321:C321"/>
    <mergeCell ref="D322:J322"/>
    <mergeCell ref="K322:O322"/>
    <mergeCell ref="P322:X322"/>
    <mergeCell ref="Y322:AA322"/>
    <mergeCell ref="AB322:AD322"/>
    <mergeCell ref="AE322:AM322"/>
    <mergeCell ref="B322:C322"/>
    <mergeCell ref="D323:J323"/>
    <mergeCell ref="K323:O323"/>
    <mergeCell ref="P323:X323"/>
    <mergeCell ref="Y323:AA323"/>
    <mergeCell ref="AB323:AD323"/>
    <mergeCell ref="AE323:AM323"/>
    <mergeCell ref="B323:C323"/>
    <mergeCell ref="D324:J324"/>
    <mergeCell ref="K324:O324"/>
    <mergeCell ref="P324:X324"/>
    <mergeCell ref="Y324:AA324"/>
    <mergeCell ref="AB324:AD324"/>
    <mergeCell ref="AE324:AM324"/>
    <mergeCell ref="B324:C324"/>
    <mergeCell ref="D325:J325"/>
    <mergeCell ref="K325:O325"/>
    <mergeCell ref="P325:X325"/>
    <mergeCell ref="Y325:AA325"/>
    <mergeCell ref="AB325:AD325"/>
    <mergeCell ref="AE325:AM325"/>
    <mergeCell ref="B325:C325"/>
    <mergeCell ref="D326:J326"/>
    <mergeCell ref="K326:O326"/>
    <mergeCell ref="P326:X326"/>
    <mergeCell ref="Y326:AA326"/>
    <mergeCell ref="AB326:AD326"/>
    <mergeCell ref="AE326:AM326"/>
    <mergeCell ref="B326:C326"/>
    <mergeCell ref="D327:J327"/>
    <mergeCell ref="K327:O327"/>
    <mergeCell ref="P327:X327"/>
    <mergeCell ref="Y327:AA327"/>
    <mergeCell ref="AB327:AD327"/>
    <mergeCell ref="AE327:AM327"/>
    <mergeCell ref="B327:C327"/>
    <mergeCell ref="D328:J328"/>
    <mergeCell ref="K328:O328"/>
    <mergeCell ref="P328:X328"/>
    <mergeCell ref="Y328:AA328"/>
    <mergeCell ref="AB328:AD328"/>
    <mergeCell ref="AE328:AM328"/>
    <mergeCell ref="B328:C328"/>
    <mergeCell ref="D329:J329"/>
    <mergeCell ref="K329:O329"/>
    <mergeCell ref="P329:X329"/>
    <mergeCell ref="Y329:AA329"/>
    <mergeCell ref="AB329:AD329"/>
    <mergeCell ref="AE329:AM329"/>
    <mergeCell ref="B329:C329"/>
    <mergeCell ref="D330:J330"/>
    <mergeCell ref="K330:O330"/>
    <mergeCell ref="P330:X330"/>
    <mergeCell ref="Y330:AA330"/>
    <mergeCell ref="AB330:AD330"/>
    <mergeCell ref="AE330:AM330"/>
    <mergeCell ref="B330:C330"/>
    <mergeCell ref="D331:J331"/>
    <mergeCell ref="K331:O331"/>
    <mergeCell ref="P331:X331"/>
    <mergeCell ref="Y331:AA331"/>
    <mergeCell ref="AB331:AD331"/>
    <mergeCell ref="AE331:AM331"/>
    <mergeCell ref="B331:C331"/>
    <mergeCell ref="D332:J332"/>
    <mergeCell ref="K332:O332"/>
    <mergeCell ref="P332:X332"/>
    <mergeCell ref="Y332:AA332"/>
    <mergeCell ref="AB332:AD332"/>
    <mergeCell ref="AE332:AM332"/>
    <mergeCell ref="B332:C332"/>
    <mergeCell ref="D333:J333"/>
    <mergeCell ref="K333:O333"/>
    <mergeCell ref="P333:X333"/>
    <mergeCell ref="Y333:AA333"/>
    <mergeCell ref="AB333:AD333"/>
    <mergeCell ref="AE333:AM333"/>
    <mergeCell ref="B333:C333"/>
    <mergeCell ref="D334:J334"/>
    <mergeCell ref="K334:O334"/>
    <mergeCell ref="P334:X334"/>
    <mergeCell ref="Y334:AA334"/>
    <mergeCell ref="AB334:AD334"/>
    <mergeCell ref="AE334:AM334"/>
    <mergeCell ref="B334:C334"/>
    <mergeCell ref="D335:J335"/>
    <mergeCell ref="K335:O335"/>
    <mergeCell ref="P335:X335"/>
    <mergeCell ref="Y335:AA335"/>
    <mergeCell ref="AB335:AD335"/>
    <mergeCell ref="AE335:AM335"/>
    <mergeCell ref="B335:C335"/>
    <mergeCell ref="D336:J336"/>
    <mergeCell ref="K336:O336"/>
    <mergeCell ref="P336:X336"/>
    <mergeCell ref="Y336:AA336"/>
    <mergeCell ref="AB336:AD336"/>
    <mergeCell ref="AE336:AM336"/>
    <mergeCell ref="B336:C336"/>
    <mergeCell ref="D337:J337"/>
    <mergeCell ref="K337:O337"/>
    <mergeCell ref="P337:X337"/>
    <mergeCell ref="Y337:AA337"/>
    <mergeCell ref="AB337:AD337"/>
    <mergeCell ref="AE337:AM337"/>
    <mergeCell ref="B337:C337"/>
    <mergeCell ref="D338:J338"/>
    <mergeCell ref="K338:O338"/>
    <mergeCell ref="P338:X338"/>
    <mergeCell ref="Y338:AA338"/>
    <mergeCell ref="AB338:AD338"/>
    <mergeCell ref="AE338:AM338"/>
    <mergeCell ref="B338:C338"/>
    <mergeCell ref="D339:J339"/>
    <mergeCell ref="K339:O339"/>
    <mergeCell ref="P339:X339"/>
    <mergeCell ref="Y339:AA339"/>
    <mergeCell ref="AB339:AD339"/>
    <mergeCell ref="AE339:AM339"/>
    <mergeCell ref="B339:C339"/>
    <mergeCell ref="D340:J340"/>
    <mergeCell ref="K340:O340"/>
    <mergeCell ref="P340:X340"/>
    <mergeCell ref="Y340:AA340"/>
    <mergeCell ref="AB340:AD340"/>
    <mergeCell ref="AE340:AM340"/>
    <mergeCell ref="B340:C340"/>
    <mergeCell ref="D341:J341"/>
    <mergeCell ref="K341:O341"/>
    <mergeCell ref="P341:X341"/>
    <mergeCell ref="Y341:AA341"/>
    <mergeCell ref="AB341:AD341"/>
    <mergeCell ref="AE341:AM341"/>
    <mergeCell ref="B341:C341"/>
    <mergeCell ref="D342:J342"/>
    <mergeCell ref="K342:O342"/>
    <mergeCell ref="P342:X342"/>
    <mergeCell ref="Y342:AA342"/>
    <mergeCell ref="AB342:AD342"/>
    <mergeCell ref="AE342:AM342"/>
    <mergeCell ref="B342:C342"/>
    <mergeCell ref="D343:J343"/>
    <mergeCell ref="K343:O343"/>
    <mergeCell ref="P343:X343"/>
    <mergeCell ref="Y343:AA343"/>
    <mergeCell ref="AB343:AD343"/>
    <mergeCell ref="AE343:AM343"/>
    <mergeCell ref="B343:C343"/>
    <mergeCell ref="D344:J344"/>
    <mergeCell ref="K344:O344"/>
    <mergeCell ref="P344:X344"/>
    <mergeCell ref="Y344:AA344"/>
    <mergeCell ref="AB344:AD344"/>
    <mergeCell ref="AE344:AM344"/>
    <mergeCell ref="B344:C344"/>
    <mergeCell ref="D345:J345"/>
    <mergeCell ref="K345:O345"/>
    <mergeCell ref="P345:X345"/>
    <mergeCell ref="Y345:AA345"/>
    <mergeCell ref="AB345:AD345"/>
    <mergeCell ref="AE345:AM345"/>
    <mergeCell ref="B345:C345"/>
    <mergeCell ref="D346:J346"/>
    <mergeCell ref="K346:O346"/>
    <mergeCell ref="P346:X346"/>
    <mergeCell ref="Y346:AA346"/>
    <mergeCell ref="AB346:AD346"/>
    <mergeCell ref="AE346:AM346"/>
    <mergeCell ref="B346:C346"/>
    <mergeCell ref="D347:J347"/>
    <mergeCell ref="K347:O347"/>
    <mergeCell ref="P347:X347"/>
    <mergeCell ref="Y347:AA347"/>
    <mergeCell ref="AB347:AD347"/>
    <mergeCell ref="AE347:AM347"/>
    <mergeCell ref="B347:C347"/>
    <mergeCell ref="D348:J348"/>
    <mergeCell ref="K348:O348"/>
    <mergeCell ref="P348:X348"/>
    <mergeCell ref="Y348:AA348"/>
    <mergeCell ref="AB348:AD348"/>
    <mergeCell ref="AE348:AM348"/>
    <mergeCell ref="B348:C348"/>
    <mergeCell ref="D349:J349"/>
    <mergeCell ref="K349:O349"/>
    <mergeCell ref="P349:X349"/>
    <mergeCell ref="Y349:AA349"/>
    <mergeCell ref="AB349:AD349"/>
    <mergeCell ref="AE349:AM349"/>
    <mergeCell ref="B349:C349"/>
    <mergeCell ref="D350:J350"/>
    <mergeCell ref="K350:O350"/>
    <mergeCell ref="P350:X350"/>
    <mergeCell ref="Y350:AA350"/>
    <mergeCell ref="AB350:AD350"/>
    <mergeCell ref="AE350:AM350"/>
    <mergeCell ref="B350:C350"/>
    <mergeCell ref="D351:J351"/>
    <mergeCell ref="K351:O351"/>
    <mergeCell ref="P351:X351"/>
    <mergeCell ref="Y351:AA351"/>
    <mergeCell ref="AB351:AD351"/>
    <mergeCell ref="AE351:AM351"/>
    <mergeCell ref="B351:C351"/>
    <mergeCell ref="D352:J352"/>
    <mergeCell ref="K352:O352"/>
    <mergeCell ref="P352:X352"/>
    <mergeCell ref="Y352:AA352"/>
    <mergeCell ref="AB352:AD352"/>
    <mergeCell ref="AE352:AM352"/>
    <mergeCell ref="B352:C352"/>
    <mergeCell ref="D353:J353"/>
    <mergeCell ref="K353:O353"/>
    <mergeCell ref="P353:X353"/>
    <mergeCell ref="Y353:AA353"/>
    <mergeCell ref="AB353:AD353"/>
    <mergeCell ref="AE353:AM353"/>
    <mergeCell ref="B353:C353"/>
    <mergeCell ref="D354:J354"/>
    <mergeCell ref="K354:O354"/>
    <mergeCell ref="P354:X354"/>
    <mergeCell ref="Y354:AA354"/>
    <mergeCell ref="AB354:AD354"/>
    <mergeCell ref="AE354:AM354"/>
    <mergeCell ref="B354:C354"/>
    <mergeCell ref="D355:J355"/>
    <mergeCell ref="K355:O355"/>
    <mergeCell ref="P355:X355"/>
    <mergeCell ref="Y355:AA355"/>
    <mergeCell ref="AB355:AD355"/>
    <mergeCell ref="AE355:AM355"/>
    <mergeCell ref="B355:C355"/>
    <mergeCell ref="D356:J356"/>
    <mergeCell ref="K356:O356"/>
    <mergeCell ref="P356:X356"/>
    <mergeCell ref="Y356:AA356"/>
    <mergeCell ref="AB356:AD356"/>
    <mergeCell ref="AE356:AM356"/>
    <mergeCell ref="B356:C356"/>
    <mergeCell ref="D357:J357"/>
    <mergeCell ref="K357:O357"/>
    <mergeCell ref="P357:X357"/>
    <mergeCell ref="Y357:AA357"/>
    <mergeCell ref="AB357:AD357"/>
    <mergeCell ref="AE357:AM357"/>
    <mergeCell ref="B357:C357"/>
    <mergeCell ref="D358:J358"/>
    <mergeCell ref="K358:O358"/>
    <mergeCell ref="P358:X358"/>
    <mergeCell ref="Y358:AA358"/>
    <mergeCell ref="AB358:AD358"/>
    <mergeCell ref="AE358:AM358"/>
    <mergeCell ref="B358:C358"/>
    <mergeCell ref="D359:J359"/>
    <mergeCell ref="K359:O359"/>
    <mergeCell ref="P359:X359"/>
    <mergeCell ref="Y359:AA359"/>
    <mergeCell ref="AB359:AD359"/>
    <mergeCell ref="AE359:AM359"/>
    <mergeCell ref="B359:C359"/>
    <mergeCell ref="D360:J360"/>
    <mergeCell ref="K360:O360"/>
    <mergeCell ref="P360:X360"/>
    <mergeCell ref="Y360:AA360"/>
    <mergeCell ref="AB360:AD360"/>
    <mergeCell ref="AE360:AM360"/>
    <mergeCell ref="B360:C360"/>
    <mergeCell ref="D361:J361"/>
    <mergeCell ref="K361:O361"/>
    <mergeCell ref="P361:X361"/>
    <mergeCell ref="Y361:AA361"/>
    <mergeCell ref="AB361:AD361"/>
    <mergeCell ref="AE361:AM361"/>
    <mergeCell ref="B361:C361"/>
    <mergeCell ref="D362:J362"/>
    <mergeCell ref="K362:O362"/>
    <mergeCell ref="P362:X362"/>
    <mergeCell ref="Y362:AA362"/>
    <mergeCell ref="AB362:AD362"/>
    <mergeCell ref="AE362:AM362"/>
    <mergeCell ref="B362:C362"/>
    <mergeCell ref="D363:J363"/>
    <mergeCell ref="K363:O363"/>
    <mergeCell ref="P363:X363"/>
    <mergeCell ref="Y363:AA363"/>
    <mergeCell ref="AB363:AD363"/>
    <mergeCell ref="AE363:AM363"/>
    <mergeCell ref="B363:C363"/>
    <mergeCell ref="D364:J364"/>
    <mergeCell ref="K364:O364"/>
    <mergeCell ref="P364:X364"/>
    <mergeCell ref="Y364:AA364"/>
    <mergeCell ref="AB364:AD364"/>
    <mergeCell ref="AE364:AM364"/>
    <mergeCell ref="B364:C364"/>
    <mergeCell ref="D365:J365"/>
    <mergeCell ref="K365:O365"/>
    <mergeCell ref="P365:X365"/>
    <mergeCell ref="Y365:AA365"/>
    <mergeCell ref="AB365:AD365"/>
    <mergeCell ref="AE365:AM365"/>
    <mergeCell ref="B365:C365"/>
    <mergeCell ref="D366:J366"/>
    <mergeCell ref="K366:O366"/>
    <mergeCell ref="P366:X366"/>
    <mergeCell ref="Y366:AA366"/>
    <mergeCell ref="AB366:AD366"/>
    <mergeCell ref="AE366:AM366"/>
    <mergeCell ref="B366:C366"/>
    <mergeCell ref="D367:J367"/>
    <mergeCell ref="K367:O367"/>
    <mergeCell ref="P367:X367"/>
    <mergeCell ref="Y367:AA367"/>
    <mergeCell ref="AB367:AD367"/>
    <mergeCell ref="AE367:AM367"/>
    <mergeCell ref="B367:C367"/>
    <mergeCell ref="D368:J368"/>
    <mergeCell ref="K368:O368"/>
    <mergeCell ref="P368:X368"/>
    <mergeCell ref="Y368:AA368"/>
    <mergeCell ref="AB368:AD368"/>
    <mergeCell ref="AE368:AM368"/>
    <mergeCell ref="B368:C368"/>
    <mergeCell ref="D369:J369"/>
    <mergeCell ref="K369:O369"/>
    <mergeCell ref="P369:X369"/>
    <mergeCell ref="Y369:AA369"/>
    <mergeCell ref="AB369:AD369"/>
    <mergeCell ref="AE369:AM369"/>
    <mergeCell ref="B369:C369"/>
    <mergeCell ref="D370:J370"/>
    <mergeCell ref="K370:O370"/>
    <mergeCell ref="P370:X370"/>
    <mergeCell ref="Y370:AA370"/>
    <mergeCell ref="AB370:AD370"/>
    <mergeCell ref="AE370:AM370"/>
    <mergeCell ref="B370:C370"/>
    <mergeCell ref="D371:J371"/>
    <mergeCell ref="K371:O371"/>
    <mergeCell ref="P371:X371"/>
    <mergeCell ref="Y371:AA371"/>
    <mergeCell ref="AB371:AD371"/>
    <mergeCell ref="AE371:AM371"/>
    <mergeCell ref="B371:C371"/>
    <mergeCell ref="D372:J372"/>
    <mergeCell ref="K372:O372"/>
    <mergeCell ref="P372:X372"/>
    <mergeCell ref="Y372:AA372"/>
    <mergeCell ref="AB372:AD372"/>
    <mergeCell ref="AE372:AM372"/>
    <mergeCell ref="B372:C372"/>
    <mergeCell ref="D373:J373"/>
    <mergeCell ref="K373:O373"/>
    <mergeCell ref="P373:X373"/>
    <mergeCell ref="Y373:AA373"/>
    <mergeCell ref="AB373:AD373"/>
    <mergeCell ref="AE373:AM373"/>
    <mergeCell ref="B373:C373"/>
    <mergeCell ref="D374:J374"/>
    <mergeCell ref="K374:O374"/>
    <mergeCell ref="P374:X374"/>
    <mergeCell ref="Y374:AA374"/>
    <mergeCell ref="AB374:AD374"/>
    <mergeCell ref="AE374:AM374"/>
    <mergeCell ref="B374:C374"/>
    <mergeCell ref="D375:J375"/>
    <mergeCell ref="K375:O375"/>
    <mergeCell ref="P375:X375"/>
    <mergeCell ref="Y375:AA375"/>
    <mergeCell ref="AB375:AD375"/>
    <mergeCell ref="AE375:AM375"/>
    <mergeCell ref="B375:C375"/>
    <mergeCell ref="D376:J376"/>
    <mergeCell ref="K376:O376"/>
    <mergeCell ref="P376:X376"/>
    <mergeCell ref="Y376:AA376"/>
    <mergeCell ref="AB376:AD376"/>
    <mergeCell ref="AE376:AM376"/>
    <mergeCell ref="B376:C376"/>
    <mergeCell ref="D377:J377"/>
    <mergeCell ref="K377:O377"/>
    <mergeCell ref="P377:X377"/>
    <mergeCell ref="Y377:AA377"/>
    <mergeCell ref="AB377:AD377"/>
    <mergeCell ref="AE377:AM377"/>
    <mergeCell ref="B377:C377"/>
    <mergeCell ref="D378:J378"/>
    <mergeCell ref="K378:O378"/>
    <mergeCell ref="P378:X378"/>
    <mergeCell ref="Y378:AA378"/>
    <mergeCell ref="AB378:AD378"/>
    <mergeCell ref="AE378:AM378"/>
    <mergeCell ref="B378:C378"/>
    <mergeCell ref="D379:J379"/>
    <mergeCell ref="K379:O379"/>
    <mergeCell ref="P379:X379"/>
    <mergeCell ref="Y379:AA379"/>
    <mergeCell ref="AB379:AD379"/>
    <mergeCell ref="AE379:AM379"/>
    <mergeCell ref="B379:C379"/>
    <mergeCell ref="D380:J380"/>
    <mergeCell ref="K380:O380"/>
    <mergeCell ref="P380:X380"/>
    <mergeCell ref="Y380:AA380"/>
    <mergeCell ref="AB380:AD380"/>
    <mergeCell ref="AE380:AM380"/>
    <mergeCell ref="B380:C380"/>
    <mergeCell ref="D381:J381"/>
    <mergeCell ref="K381:O381"/>
    <mergeCell ref="P381:X381"/>
    <mergeCell ref="Y381:AA381"/>
    <mergeCell ref="AB381:AD381"/>
    <mergeCell ref="AE381:AM381"/>
    <mergeCell ref="B381:C381"/>
    <mergeCell ref="D382:J382"/>
    <mergeCell ref="K382:O382"/>
    <mergeCell ref="P382:X382"/>
    <mergeCell ref="Y382:AA382"/>
    <mergeCell ref="AB382:AD382"/>
    <mergeCell ref="AE382:AM382"/>
    <mergeCell ref="B382:C382"/>
    <mergeCell ref="D383:J383"/>
    <mergeCell ref="K383:O383"/>
    <mergeCell ref="P383:X383"/>
    <mergeCell ref="Y383:AA383"/>
    <mergeCell ref="AB383:AD383"/>
    <mergeCell ref="AE383:AM383"/>
    <mergeCell ref="B383:C383"/>
    <mergeCell ref="D384:J384"/>
    <mergeCell ref="K384:O384"/>
    <mergeCell ref="P384:X384"/>
    <mergeCell ref="Y384:AA384"/>
    <mergeCell ref="AB384:AD384"/>
    <mergeCell ref="AE384:AM384"/>
    <mergeCell ref="B384:C384"/>
    <mergeCell ref="D385:J385"/>
    <mergeCell ref="K385:O385"/>
    <mergeCell ref="P385:X385"/>
    <mergeCell ref="Y385:AA385"/>
    <mergeCell ref="AB385:AD385"/>
    <mergeCell ref="AE385:AM385"/>
    <mergeCell ref="B385:C385"/>
    <mergeCell ref="D386:J386"/>
    <mergeCell ref="K386:O386"/>
    <mergeCell ref="P386:X386"/>
    <mergeCell ref="Y386:AA386"/>
    <mergeCell ref="AB386:AD386"/>
    <mergeCell ref="AE386:AM386"/>
    <mergeCell ref="B386:C386"/>
    <mergeCell ref="D387:J387"/>
    <mergeCell ref="K387:O387"/>
    <mergeCell ref="P387:X387"/>
    <mergeCell ref="Y387:AA387"/>
    <mergeCell ref="AB387:AD387"/>
    <mergeCell ref="AE387:AM387"/>
    <mergeCell ref="B387:C387"/>
    <mergeCell ref="D388:J388"/>
    <mergeCell ref="K388:O388"/>
    <mergeCell ref="P388:X388"/>
    <mergeCell ref="Y388:AA388"/>
    <mergeCell ref="AB388:AD388"/>
    <mergeCell ref="AE388:AM388"/>
    <mergeCell ref="B388:C388"/>
    <mergeCell ref="D389:J389"/>
    <mergeCell ref="K389:O389"/>
    <mergeCell ref="P389:X389"/>
    <mergeCell ref="Y389:AA389"/>
    <mergeCell ref="AB389:AD389"/>
    <mergeCell ref="AE389:AM389"/>
    <mergeCell ref="B389:C389"/>
    <mergeCell ref="D390:J390"/>
    <mergeCell ref="K390:O390"/>
    <mergeCell ref="P390:X390"/>
    <mergeCell ref="Y390:AA390"/>
    <mergeCell ref="AB390:AD390"/>
    <mergeCell ref="AE390:AM390"/>
    <mergeCell ref="B390:C390"/>
    <mergeCell ref="D391:J391"/>
    <mergeCell ref="K391:O391"/>
    <mergeCell ref="P391:X391"/>
    <mergeCell ref="Y391:AA391"/>
    <mergeCell ref="AB391:AD391"/>
    <mergeCell ref="AE391:AM391"/>
    <mergeCell ref="B391:C391"/>
    <mergeCell ref="D392:J392"/>
    <mergeCell ref="K392:O392"/>
    <mergeCell ref="P392:X392"/>
    <mergeCell ref="Y392:AA392"/>
    <mergeCell ref="AB392:AD392"/>
    <mergeCell ref="AE392:AM392"/>
    <mergeCell ref="B392:C392"/>
    <mergeCell ref="D393:J393"/>
    <mergeCell ref="K393:O393"/>
    <mergeCell ref="P393:X393"/>
    <mergeCell ref="Y393:AA393"/>
    <mergeCell ref="AB393:AD393"/>
    <mergeCell ref="AE393:AM393"/>
    <mergeCell ref="B393:C393"/>
    <mergeCell ref="D394:J394"/>
    <mergeCell ref="K394:O394"/>
    <mergeCell ref="P394:X394"/>
    <mergeCell ref="Y394:AA394"/>
    <mergeCell ref="AB394:AD394"/>
    <mergeCell ref="AE394:AM394"/>
    <mergeCell ref="B394:C394"/>
    <mergeCell ref="D395:J395"/>
    <mergeCell ref="K395:O395"/>
    <mergeCell ref="P395:X395"/>
    <mergeCell ref="Y395:AA395"/>
    <mergeCell ref="AB395:AD395"/>
    <mergeCell ref="AE395:AM395"/>
    <mergeCell ref="B395:C395"/>
    <mergeCell ref="D396:J396"/>
    <mergeCell ref="K396:O396"/>
    <mergeCell ref="P396:X396"/>
    <mergeCell ref="Y396:AA396"/>
    <mergeCell ref="AB396:AD396"/>
    <mergeCell ref="AE396:AM396"/>
    <mergeCell ref="B396:C396"/>
    <mergeCell ref="D397:J397"/>
    <mergeCell ref="K397:O397"/>
    <mergeCell ref="P397:X397"/>
    <mergeCell ref="Y397:AA397"/>
    <mergeCell ref="AB397:AD397"/>
    <mergeCell ref="AE397:AM397"/>
    <mergeCell ref="B397:C397"/>
    <mergeCell ref="D398:J398"/>
    <mergeCell ref="K398:O398"/>
    <mergeCell ref="P398:X398"/>
    <mergeCell ref="Y398:AA398"/>
    <mergeCell ref="AB398:AD398"/>
    <mergeCell ref="AE398:AM398"/>
    <mergeCell ref="B398:C398"/>
    <mergeCell ref="D399:J399"/>
    <mergeCell ref="K399:O399"/>
    <mergeCell ref="P399:X399"/>
    <mergeCell ref="Y399:AA399"/>
    <mergeCell ref="AB399:AD399"/>
    <mergeCell ref="AE399:AM399"/>
    <mergeCell ref="B399:C399"/>
    <mergeCell ref="D400:J400"/>
    <mergeCell ref="K400:O400"/>
    <mergeCell ref="P400:X400"/>
    <mergeCell ref="Y400:AA400"/>
    <mergeCell ref="AB400:AD400"/>
    <mergeCell ref="AE400:AM400"/>
    <mergeCell ref="B400:C400"/>
    <mergeCell ref="D401:J401"/>
    <mergeCell ref="K401:O401"/>
    <mergeCell ref="P401:X401"/>
    <mergeCell ref="Y401:AA401"/>
    <mergeCell ref="AB401:AD401"/>
    <mergeCell ref="AE401:AM401"/>
    <mergeCell ref="B401:C401"/>
    <mergeCell ref="D402:J402"/>
    <mergeCell ref="K402:O402"/>
    <mergeCell ref="P402:X402"/>
    <mergeCell ref="Y402:AA402"/>
    <mergeCell ref="AB402:AD402"/>
    <mergeCell ref="AE402:AM402"/>
    <mergeCell ref="B402:C402"/>
    <mergeCell ref="D403:J403"/>
    <mergeCell ref="K403:O403"/>
    <mergeCell ref="P403:X403"/>
    <mergeCell ref="Y403:AA403"/>
    <mergeCell ref="AB403:AD403"/>
    <mergeCell ref="AE403:AM403"/>
    <mergeCell ref="B403:C403"/>
    <mergeCell ref="D404:J404"/>
    <mergeCell ref="K404:O404"/>
    <mergeCell ref="P404:X404"/>
    <mergeCell ref="Y404:AA404"/>
    <mergeCell ref="AB404:AD404"/>
    <mergeCell ref="AE404:AM404"/>
    <mergeCell ref="B404:C404"/>
    <mergeCell ref="D405:J405"/>
    <mergeCell ref="K405:O405"/>
    <mergeCell ref="P405:X405"/>
    <mergeCell ref="Y405:AA405"/>
    <mergeCell ref="AB405:AD405"/>
    <mergeCell ref="AE405:AM405"/>
    <mergeCell ref="B405:C405"/>
    <mergeCell ref="D406:J406"/>
    <mergeCell ref="K406:O406"/>
    <mergeCell ref="P406:X406"/>
    <mergeCell ref="Y406:AA406"/>
    <mergeCell ref="AB406:AD406"/>
    <mergeCell ref="AE406:AM406"/>
    <mergeCell ref="B406:C406"/>
    <mergeCell ref="D407:J407"/>
    <mergeCell ref="K407:O407"/>
    <mergeCell ref="P407:X407"/>
    <mergeCell ref="Y407:AA407"/>
    <mergeCell ref="AB407:AD407"/>
    <mergeCell ref="AE407:AM407"/>
    <mergeCell ref="B407:C407"/>
    <mergeCell ref="D408:J408"/>
    <mergeCell ref="K408:O408"/>
    <mergeCell ref="P408:X408"/>
    <mergeCell ref="Y408:AA408"/>
    <mergeCell ref="AB408:AD408"/>
    <mergeCell ref="AE408:AM408"/>
    <mergeCell ref="B408:C408"/>
    <mergeCell ref="D409:J409"/>
    <mergeCell ref="K409:O409"/>
    <mergeCell ref="P409:X409"/>
    <mergeCell ref="Y409:AA409"/>
    <mergeCell ref="AB409:AD409"/>
    <mergeCell ref="AE409:AM409"/>
    <mergeCell ref="B409:C409"/>
    <mergeCell ref="D410:J410"/>
    <mergeCell ref="K410:O410"/>
    <mergeCell ref="P410:X410"/>
    <mergeCell ref="Y410:AA410"/>
    <mergeCell ref="AB410:AD410"/>
    <mergeCell ref="AE410:AM410"/>
    <mergeCell ref="B410:C410"/>
    <mergeCell ref="D411:J411"/>
    <mergeCell ref="K411:O411"/>
    <mergeCell ref="P411:X411"/>
    <mergeCell ref="Y411:AA411"/>
    <mergeCell ref="AB411:AD411"/>
    <mergeCell ref="AE411:AM411"/>
    <mergeCell ref="B411:C411"/>
    <mergeCell ref="D412:J412"/>
    <mergeCell ref="K412:O412"/>
    <mergeCell ref="P412:X412"/>
    <mergeCell ref="Y412:AA412"/>
    <mergeCell ref="AB412:AD412"/>
    <mergeCell ref="AE412:AM412"/>
    <mergeCell ref="B412:C412"/>
    <mergeCell ref="D413:J413"/>
    <mergeCell ref="K413:O413"/>
    <mergeCell ref="P413:X413"/>
    <mergeCell ref="Y413:AA413"/>
    <mergeCell ref="AB413:AD413"/>
    <mergeCell ref="AE413:AM413"/>
    <mergeCell ref="B413:C413"/>
    <mergeCell ref="D414:J414"/>
    <mergeCell ref="K414:O414"/>
    <mergeCell ref="P414:X414"/>
    <mergeCell ref="Y414:AA414"/>
    <mergeCell ref="AB414:AD414"/>
    <mergeCell ref="AE414:AM414"/>
    <mergeCell ref="B414:C414"/>
    <mergeCell ref="D415:J415"/>
    <mergeCell ref="K415:O415"/>
    <mergeCell ref="P415:X415"/>
    <mergeCell ref="Y415:AA415"/>
    <mergeCell ref="AB415:AD415"/>
    <mergeCell ref="AE415:AM415"/>
    <mergeCell ref="B415:C415"/>
    <mergeCell ref="D416:J416"/>
    <mergeCell ref="K416:O416"/>
    <mergeCell ref="P416:X416"/>
    <mergeCell ref="Y416:AA416"/>
    <mergeCell ref="AB416:AD416"/>
    <mergeCell ref="AE416:AM416"/>
    <mergeCell ref="B416:C416"/>
    <mergeCell ref="D417:J417"/>
    <mergeCell ref="K417:O417"/>
    <mergeCell ref="P417:X417"/>
    <mergeCell ref="Y417:AA417"/>
    <mergeCell ref="AB417:AD417"/>
    <mergeCell ref="AE417:AM417"/>
    <mergeCell ref="B417:C417"/>
    <mergeCell ref="D418:J418"/>
    <mergeCell ref="K418:O418"/>
    <mergeCell ref="P418:X418"/>
    <mergeCell ref="Y418:AA418"/>
    <mergeCell ref="AB418:AD418"/>
    <mergeCell ref="AE418:AM418"/>
    <mergeCell ref="B418:C418"/>
    <mergeCell ref="D419:J419"/>
    <mergeCell ref="K419:O419"/>
    <mergeCell ref="P419:X419"/>
    <mergeCell ref="Y419:AA419"/>
    <mergeCell ref="AB419:AD419"/>
    <mergeCell ref="AE419:AM419"/>
    <mergeCell ref="B419:C419"/>
    <mergeCell ref="D420:J420"/>
    <mergeCell ref="K420:O420"/>
    <mergeCell ref="P420:X420"/>
    <mergeCell ref="Y420:AA420"/>
    <mergeCell ref="AB420:AD420"/>
    <mergeCell ref="AE420:AM420"/>
    <mergeCell ref="B420:C420"/>
    <mergeCell ref="D421:J421"/>
    <mergeCell ref="K421:O421"/>
    <mergeCell ref="P421:X421"/>
    <mergeCell ref="Y421:AA421"/>
    <mergeCell ref="AB421:AD421"/>
    <mergeCell ref="AE421:AM421"/>
    <mergeCell ref="B421:C421"/>
    <mergeCell ref="D422:J422"/>
    <mergeCell ref="K422:O422"/>
    <mergeCell ref="P422:X422"/>
    <mergeCell ref="Y422:AA422"/>
    <mergeCell ref="AB422:AD422"/>
    <mergeCell ref="AE422:AM422"/>
    <mergeCell ref="B422:C422"/>
    <mergeCell ref="D423:J423"/>
    <mergeCell ref="K423:O423"/>
    <mergeCell ref="P423:X423"/>
    <mergeCell ref="Y423:AA423"/>
    <mergeCell ref="AB423:AD423"/>
    <mergeCell ref="AE423:AM423"/>
    <mergeCell ref="B423:C423"/>
    <mergeCell ref="D424:J424"/>
    <mergeCell ref="K424:O424"/>
    <mergeCell ref="P424:X424"/>
    <mergeCell ref="Y424:AA424"/>
    <mergeCell ref="AB424:AD424"/>
    <mergeCell ref="AE424:AM424"/>
    <mergeCell ref="B424:C424"/>
    <mergeCell ref="D425:J425"/>
    <mergeCell ref="K425:O425"/>
    <mergeCell ref="P425:X425"/>
    <mergeCell ref="Y425:AA425"/>
    <mergeCell ref="AB425:AD425"/>
    <mergeCell ref="AE425:AM425"/>
    <mergeCell ref="B425:C425"/>
    <mergeCell ref="D426:J426"/>
    <mergeCell ref="K426:O426"/>
    <mergeCell ref="P426:X426"/>
    <mergeCell ref="Y426:AA426"/>
    <mergeCell ref="AB426:AD426"/>
    <mergeCell ref="AE426:AM426"/>
    <mergeCell ref="B426:C426"/>
    <mergeCell ref="D427:J427"/>
    <mergeCell ref="K427:O427"/>
    <mergeCell ref="P427:X427"/>
    <mergeCell ref="Y427:AA427"/>
    <mergeCell ref="AB427:AD427"/>
    <mergeCell ref="AE427:AM427"/>
    <mergeCell ref="B427:C427"/>
    <mergeCell ref="D428:J428"/>
    <mergeCell ref="K428:O428"/>
    <mergeCell ref="P428:X428"/>
    <mergeCell ref="Y428:AA428"/>
    <mergeCell ref="AB428:AD428"/>
    <mergeCell ref="AE428:AM428"/>
    <mergeCell ref="B428:C428"/>
    <mergeCell ref="D429:J429"/>
    <mergeCell ref="K429:O429"/>
    <mergeCell ref="P429:X429"/>
    <mergeCell ref="Y429:AA429"/>
    <mergeCell ref="AB429:AD429"/>
    <mergeCell ref="AE429:AM429"/>
    <mergeCell ref="B429:C429"/>
    <mergeCell ref="D430:J430"/>
    <mergeCell ref="K430:O430"/>
    <mergeCell ref="P430:X430"/>
    <mergeCell ref="Y430:AA430"/>
    <mergeCell ref="AB430:AD430"/>
    <mergeCell ref="AE430:AM430"/>
    <mergeCell ref="B430:C430"/>
    <mergeCell ref="D431:J431"/>
    <mergeCell ref="K431:O431"/>
    <mergeCell ref="P431:X431"/>
    <mergeCell ref="Y431:AA431"/>
    <mergeCell ref="AB431:AD431"/>
    <mergeCell ref="AE431:AM431"/>
    <mergeCell ref="B431:C431"/>
    <mergeCell ref="D432:J432"/>
    <mergeCell ref="K432:O432"/>
    <mergeCell ref="P432:X432"/>
    <mergeCell ref="Y432:AA432"/>
    <mergeCell ref="AB432:AD432"/>
    <mergeCell ref="AE432:AM432"/>
    <mergeCell ref="B432:C432"/>
    <mergeCell ref="D433:J433"/>
    <mergeCell ref="K433:O433"/>
    <mergeCell ref="P433:X433"/>
    <mergeCell ref="Y433:AA433"/>
    <mergeCell ref="AB433:AD433"/>
    <mergeCell ref="AE433:AM433"/>
    <mergeCell ref="B433:C433"/>
    <mergeCell ref="D434:J434"/>
    <mergeCell ref="K434:O434"/>
    <mergeCell ref="P434:X434"/>
    <mergeCell ref="Y434:AA434"/>
    <mergeCell ref="AB434:AD434"/>
    <mergeCell ref="AE434:AM434"/>
    <mergeCell ref="B434:C434"/>
    <mergeCell ref="D435:J435"/>
    <mergeCell ref="K435:O435"/>
    <mergeCell ref="P435:X435"/>
    <mergeCell ref="Y435:AA435"/>
    <mergeCell ref="AB435:AD435"/>
    <mergeCell ref="AE435:AM435"/>
    <mergeCell ref="B435:C435"/>
    <mergeCell ref="D436:J436"/>
    <mergeCell ref="K436:O436"/>
    <mergeCell ref="P436:X436"/>
    <mergeCell ref="Y436:AA436"/>
    <mergeCell ref="AB436:AD436"/>
    <mergeCell ref="AE436:AM436"/>
    <mergeCell ref="B436:C436"/>
    <mergeCell ref="D437:J437"/>
    <mergeCell ref="K437:O437"/>
    <mergeCell ref="P437:X437"/>
    <mergeCell ref="Y437:AA437"/>
    <mergeCell ref="AB437:AD437"/>
    <mergeCell ref="AE437:AM437"/>
    <mergeCell ref="B437:C437"/>
    <mergeCell ref="D438:J438"/>
    <mergeCell ref="K438:O438"/>
    <mergeCell ref="P438:X438"/>
    <mergeCell ref="Y438:AA438"/>
    <mergeCell ref="AB438:AD438"/>
    <mergeCell ref="AE438:AM438"/>
    <mergeCell ref="B438:C438"/>
    <mergeCell ref="D439:J439"/>
    <mergeCell ref="K439:O439"/>
    <mergeCell ref="P439:X439"/>
    <mergeCell ref="Y439:AA439"/>
    <mergeCell ref="AB439:AD439"/>
    <mergeCell ref="AE439:AM439"/>
    <mergeCell ref="B439:C439"/>
    <mergeCell ref="D440:J440"/>
    <mergeCell ref="K440:O440"/>
    <mergeCell ref="P440:X440"/>
    <mergeCell ref="Y440:AA440"/>
    <mergeCell ref="AB440:AD440"/>
    <mergeCell ref="AE440:AM440"/>
    <mergeCell ref="B440:C440"/>
    <mergeCell ref="D441:J441"/>
    <mergeCell ref="K441:O441"/>
    <mergeCell ref="P441:X441"/>
    <mergeCell ref="Y441:AA441"/>
    <mergeCell ref="AB441:AD441"/>
    <mergeCell ref="AE441:AM441"/>
    <mergeCell ref="B441:C441"/>
    <mergeCell ref="D442:J442"/>
    <mergeCell ref="K442:O442"/>
    <mergeCell ref="P442:X442"/>
    <mergeCell ref="Y442:AA442"/>
    <mergeCell ref="AB442:AD442"/>
    <mergeCell ref="AE442:AM442"/>
    <mergeCell ref="B442:C442"/>
    <mergeCell ref="D443:J443"/>
    <mergeCell ref="K443:O443"/>
    <mergeCell ref="P443:X443"/>
    <mergeCell ref="Y443:AA443"/>
    <mergeCell ref="AB443:AD443"/>
    <mergeCell ref="AE443:AM443"/>
    <mergeCell ref="B443:C443"/>
    <mergeCell ref="D444:J444"/>
    <mergeCell ref="K444:O444"/>
    <mergeCell ref="P444:X444"/>
    <mergeCell ref="Y444:AA444"/>
    <mergeCell ref="AB444:AD444"/>
    <mergeCell ref="AE444:AM444"/>
    <mergeCell ref="B444:C444"/>
    <mergeCell ref="D445:J445"/>
    <mergeCell ref="K445:O445"/>
    <mergeCell ref="P445:X445"/>
    <mergeCell ref="Y445:AA445"/>
    <mergeCell ref="AB445:AD445"/>
    <mergeCell ref="AE445:AM445"/>
    <mergeCell ref="B445:C445"/>
    <mergeCell ref="D446:J446"/>
    <mergeCell ref="K446:O446"/>
    <mergeCell ref="P446:X446"/>
    <mergeCell ref="Y446:AA446"/>
    <mergeCell ref="AB446:AD446"/>
    <mergeCell ref="AE446:AM446"/>
    <mergeCell ref="B446:C446"/>
    <mergeCell ref="D447:J447"/>
    <mergeCell ref="K447:O447"/>
    <mergeCell ref="P447:X447"/>
    <mergeCell ref="Y447:AA447"/>
    <mergeCell ref="AB447:AD447"/>
    <mergeCell ref="AE447:AM447"/>
    <mergeCell ref="B447:C447"/>
    <mergeCell ref="D448:J448"/>
    <mergeCell ref="K448:O448"/>
    <mergeCell ref="P448:X448"/>
    <mergeCell ref="Y448:AA448"/>
    <mergeCell ref="AB448:AD448"/>
    <mergeCell ref="AE448:AM448"/>
    <mergeCell ref="B448:C448"/>
    <mergeCell ref="D449:J449"/>
    <mergeCell ref="K449:O449"/>
    <mergeCell ref="P449:X449"/>
    <mergeCell ref="Y449:AA449"/>
    <mergeCell ref="AB449:AD449"/>
    <mergeCell ref="AE449:AM449"/>
    <mergeCell ref="B449:C449"/>
    <mergeCell ref="D450:J450"/>
    <mergeCell ref="K450:O450"/>
    <mergeCell ref="P450:X450"/>
    <mergeCell ref="Y450:AA450"/>
    <mergeCell ref="AB450:AD450"/>
    <mergeCell ref="AE450:AM450"/>
    <mergeCell ref="B450:C450"/>
    <mergeCell ref="D451:J451"/>
    <mergeCell ref="K451:O451"/>
    <mergeCell ref="P451:X451"/>
    <mergeCell ref="Y451:AA451"/>
    <mergeCell ref="AB451:AD451"/>
    <mergeCell ref="AE451:AM451"/>
    <mergeCell ref="B451:C451"/>
    <mergeCell ref="D452:J452"/>
    <mergeCell ref="K452:O452"/>
    <mergeCell ref="P452:X452"/>
    <mergeCell ref="Y452:AA452"/>
    <mergeCell ref="AB452:AD452"/>
    <mergeCell ref="AE452:AM452"/>
    <mergeCell ref="B452:C452"/>
    <mergeCell ref="D453:J453"/>
    <mergeCell ref="K453:O453"/>
    <mergeCell ref="P453:X453"/>
    <mergeCell ref="Y453:AA453"/>
    <mergeCell ref="AB453:AD453"/>
    <mergeCell ref="AE453:AM453"/>
    <mergeCell ref="B453:C453"/>
    <mergeCell ref="D454:J454"/>
    <mergeCell ref="K454:O454"/>
    <mergeCell ref="P454:X454"/>
    <mergeCell ref="Y454:AA454"/>
    <mergeCell ref="AB454:AD454"/>
    <mergeCell ref="AE454:AM454"/>
    <mergeCell ref="B454:C454"/>
    <mergeCell ref="D455:J455"/>
    <mergeCell ref="K455:O455"/>
    <mergeCell ref="P455:X455"/>
    <mergeCell ref="Y455:AA455"/>
    <mergeCell ref="AB455:AD455"/>
    <mergeCell ref="AE455:AM455"/>
    <mergeCell ref="B455:C455"/>
    <mergeCell ref="D456:J456"/>
    <mergeCell ref="K456:O456"/>
    <mergeCell ref="P456:X456"/>
    <mergeCell ref="Y456:AA456"/>
    <mergeCell ref="AB456:AD456"/>
    <mergeCell ref="AE456:AM456"/>
    <mergeCell ref="B456:C456"/>
    <mergeCell ref="D457:J457"/>
    <mergeCell ref="K457:O457"/>
    <mergeCell ref="P457:X457"/>
    <mergeCell ref="Y457:AA457"/>
    <mergeCell ref="AB457:AD457"/>
    <mergeCell ref="AE457:AM457"/>
    <mergeCell ref="B457:C457"/>
    <mergeCell ref="D458:J458"/>
    <mergeCell ref="K458:O458"/>
    <mergeCell ref="P458:X458"/>
    <mergeCell ref="Y458:AA458"/>
    <mergeCell ref="AB458:AD458"/>
    <mergeCell ref="AE458:AM458"/>
    <mergeCell ref="B458:C458"/>
    <mergeCell ref="D459:J459"/>
    <mergeCell ref="K459:O459"/>
    <mergeCell ref="P459:X459"/>
    <mergeCell ref="Y459:AA459"/>
    <mergeCell ref="AB459:AD459"/>
    <mergeCell ref="AE459:AM459"/>
    <mergeCell ref="B459:C459"/>
    <mergeCell ref="D460:J460"/>
    <mergeCell ref="K460:O460"/>
    <mergeCell ref="P460:X460"/>
    <mergeCell ref="Y460:AA460"/>
    <mergeCell ref="AB460:AD460"/>
    <mergeCell ref="AE460:AM460"/>
    <mergeCell ref="B460:C460"/>
    <mergeCell ref="D461:J461"/>
    <mergeCell ref="K461:O461"/>
    <mergeCell ref="P461:X461"/>
    <mergeCell ref="Y461:AA461"/>
    <mergeCell ref="AB461:AD461"/>
    <mergeCell ref="AE461:AM461"/>
    <mergeCell ref="B461:C461"/>
    <mergeCell ref="D462:J462"/>
    <mergeCell ref="K462:O462"/>
    <mergeCell ref="P462:X462"/>
    <mergeCell ref="Y462:AA462"/>
    <mergeCell ref="AB462:AD462"/>
    <mergeCell ref="AE462:AM462"/>
    <mergeCell ref="B462:C462"/>
    <mergeCell ref="D463:J463"/>
    <mergeCell ref="K463:O463"/>
    <mergeCell ref="P463:X463"/>
    <mergeCell ref="Y463:AA463"/>
    <mergeCell ref="AB463:AD463"/>
    <mergeCell ref="AE463:AM463"/>
    <mergeCell ref="B463:C463"/>
    <mergeCell ref="D464:J464"/>
    <mergeCell ref="K464:O464"/>
    <mergeCell ref="P464:X464"/>
    <mergeCell ref="Y464:AA464"/>
    <mergeCell ref="AB464:AD464"/>
    <mergeCell ref="AE464:AM464"/>
    <mergeCell ref="B464:C464"/>
    <mergeCell ref="D465:J465"/>
    <mergeCell ref="K465:O465"/>
    <mergeCell ref="P465:X465"/>
    <mergeCell ref="Y465:AA465"/>
    <mergeCell ref="AB465:AD465"/>
    <mergeCell ref="AE465:AM465"/>
    <mergeCell ref="B465:C465"/>
    <mergeCell ref="D466:J466"/>
    <mergeCell ref="K466:O466"/>
    <mergeCell ref="P466:X466"/>
    <mergeCell ref="Y466:AA466"/>
    <mergeCell ref="AB466:AD466"/>
    <mergeCell ref="AE466:AM466"/>
    <mergeCell ref="B466:C466"/>
    <mergeCell ref="D467:J467"/>
    <mergeCell ref="K467:O467"/>
    <mergeCell ref="P467:X467"/>
    <mergeCell ref="Y467:AA467"/>
    <mergeCell ref="AB467:AD467"/>
    <mergeCell ref="AE467:AM467"/>
    <mergeCell ref="B467:C467"/>
    <mergeCell ref="D468:J468"/>
    <mergeCell ref="K468:O468"/>
    <mergeCell ref="P468:X468"/>
    <mergeCell ref="Y468:AA468"/>
    <mergeCell ref="AB468:AD468"/>
    <mergeCell ref="AE468:AM468"/>
    <mergeCell ref="B468:C468"/>
    <mergeCell ref="D469:J469"/>
    <mergeCell ref="K469:O469"/>
    <mergeCell ref="P469:X469"/>
    <mergeCell ref="Y469:AA469"/>
    <mergeCell ref="AB469:AD469"/>
    <mergeCell ref="AE469:AM469"/>
    <mergeCell ref="B469:C469"/>
    <mergeCell ref="D470:J470"/>
    <mergeCell ref="K470:O470"/>
    <mergeCell ref="P470:X470"/>
    <mergeCell ref="Y470:AA470"/>
    <mergeCell ref="AB470:AD470"/>
    <mergeCell ref="AE470:AM470"/>
    <mergeCell ref="B470:C470"/>
    <mergeCell ref="D471:J471"/>
    <mergeCell ref="K471:O471"/>
    <mergeCell ref="P471:X471"/>
    <mergeCell ref="Y471:AA471"/>
    <mergeCell ref="AB471:AD471"/>
    <mergeCell ref="AE471:AM471"/>
    <mergeCell ref="B471:C471"/>
    <mergeCell ref="D472:J472"/>
    <mergeCell ref="K472:O472"/>
    <mergeCell ref="P472:X472"/>
    <mergeCell ref="Y472:AA472"/>
    <mergeCell ref="AB472:AD472"/>
    <mergeCell ref="AE472:AM472"/>
    <mergeCell ref="B472:C472"/>
    <mergeCell ref="D473:J473"/>
    <mergeCell ref="K473:O473"/>
    <mergeCell ref="P473:X473"/>
    <mergeCell ref="Y473:AA473"/>
    <mergeCell ref="AB473:AD473"/>
    <mergeCell ref="AE473:AM473"/>
    <mergeCell ref="B473:C473"/>
    <mergeCell ref="D474:J474"/>
    <mergeCell ref="K474:O474"/>
    <mergeCell ref="P474:X474"/>
    <mergeCell ref="Y474:AA474"/>
    <mergeCell ref="AB474:AD474"/>
    <mergeCell ref="AE474:AM474"/>
    <mergeCell ref="B474:C474"/>
    <mergeCell ref="D475:J475"/>
    <mergeCell ref="K475:O475"/>
    <mergeCell ref="P475:X475"/>
    <mergeCell ref="Y475:AA475"/>
    <mergeCell ref="AB475:AD475"/>
    <mergeCell ref="AE475:AM475"/>
    <mergeCell ref="B475:C475"/>
    <mergeCell ref="D476:J476"/>
    <mergeCell ref="K476:O476"/>
    <mergeCell ref="P476:X476"/>
    <mergeCell ref="Y476:AA476"/>
    <mergeCell ref="AB476:AD476"/>
    <mergeCell ref="AE476:AM476"/>
    <mergeCell ref="B476:C476"/>
    <mergeCell ref="D477:J477"/>
    <mergeCell ref="K477:O477"/>
    <mergeCell ref="P477:X477"/>
    <mergeCell ref="Y477:AA477"/>
    <mergeCell ref="AB477:AD477"/>
    <mergeCell ref="AE477:AM477"/>
    <mergeCell ref="B477:C477"/>
    <mergeCell ref="D478:J478"/>
    <mergeCell ref="K478:O478"/>
    <mergeCell ref="P478:X478"/>
    <mergeCell ref="Y478:AA478"/>
    <mergeCell ref="AB478:AD478"/>
    <mergeCell ref="AE478:AM478"/>
    <mergeCell ref="B478:C478"/>
    <mergeCell ref="D479:J479"/>
    <mergeCell ref="K479:O479"/>
    <mergeCell ref="P479:X479"/>
    <mergeCell ref="Y479:AA479"/>
    <mergeCell ref="AB479:AD479"/>
    <mergeCell ref="AE479:AM479"/>
    <mergeCell ref="B479:C479"/>
    <mergeCell ref="D480:J480"/>
    <mergeCell ref="K480:O480"/>
    <mergeCell ref="P480:X480"/>
    <mergeCell ref="Y480:AA480"/>
    <mergeCell ref="AB480:AD480"/>
    <mergeCell ref="AE480:AM480"/>
    <mergeCell ref="B480:C480"/>
    <mergeCell ref="D481:J481"/>
    <mergeCell ref="K481:O481"/>
    <mergeCell ref="P481:X481"/>
    <mergeCell ref="Y481:AA481"/>
    <mergeCell ref="AB481:AD481"/>
    <mergeCell ref="AE481:AM481"/>
    <mergeCell ref="B481:C481"/>
    <mergeCell ref="D482:J482"/>
    <mergeCell ref="K482:O482"/>
    <mergeCell ref="P482:X482"/>
    <mergeCell ref="Y482:AA482"/>
    <mergeCell ref="AB482:AD482"/>
    <mergeCell ref="AE482:AM482"/>
    <mergeCell ref="B482:C482"/>
    <mergeCell ref="D483:J483"/>
    <mergeCell ref="K483:O483"/>
    <mergeCell ref="P483:X483"/>
    <mergeCell ref="Y483:AA483"/>
    <mergeCell ref="AB483:AD483"/>
    <mergeCell ref="AE483:AM483"/>
    <mergeCell ref="B483:C483"/>
    <mergeCell ref="D484:J484"/>
    <mergeCell ref="K484:O484"/>
    <mergeCell ref="P484:X484"/>
    <mergeCell ref="Y484:AA484"/>
    <mergeCell ref="AB484:AD484"/>
    <mergeCell ref="AE484:AM484"/>
    <mergeCell ref="B484:C484"/>
    <mergeCell ref="D485:J485"/>
    <mergeCell ref="K485:O485"/>
    <mergeCell ref="P485:X485"/>
    <mergeCell ref="Y485:AA485"/>
    <mergeCell ref="AB485:AD485"/>
    <mergeCell ref="AE485:AM485"/>
    <mergeCell ref="B485:C485"/>
    <mergeCell ref="D486:J486"/>
    <mergeCell ref="K486:O486"/>
    <mergeCell ref="P486:X486"/>
    <mergeCell ref="Y486:AA486"/>
    <mergeCell ref="AB486:AD486"/>
    <mergeCell ref="AE486:AM486"/>
    <mergeCell ref="B486:C486"/>
    <mergeCell ref="D487:J487"/>
    <mergeCell ref="K487:O487"/>
    <mergeCell ref="P487:X487"/>
    <mergeCell ref="Y487:AA487"/>
    <mergeCell ref="AB487:AD487"/>
    <mergeCell ref="AE487:AM487"/>
    <mergeCell ref="B487:C487"/>
    <mergeCell ref="D488:J488"/>
    <mergeCell ref="K488:O488"/>
    <mergeCell ref="P488:X488"/>
    <mergeCell ref="Y488:AA488"/>
    <mergeCell ref="AB488:AD488"/>
    <mergeCell ref="AE488:AM488"/>
    <mergeCell ref="B488:C488"/>
    <mergeCell ref="D489:J489"/>
    <mergeCell ref="K489:O489"/>
    <mergeCell ref="P489:X489"/>
    <mergeCell ref="Y489:AA489"/>
    <mergeCell ref="AB489:AD489"/>
    <mergeCell ref="AE489:AM489"/>
    <mergeCell ref="B489:C489"/>
    <mergeCell ref="D490:J490"/>
    <mergeCell ref="K490:O490"/>
    <mergeCell ref="P490:X490"/>
    <mergeCell ref="Y490:AA490"/>
    <mergeCell ref="AB490:AD490"/>
    <mergeCell ref="AE490:AM490"/>
    <mergeCell ref="B490:C490"/>
    <mergeCell ref="D491:J491"/>
    <mergeCell ref="K491:O491"/>
    <mergeCell ref="P491:X491"/>
    <mergeCell ref="Y491:AA491"/>
    <mergeCell ref="AB491:AD491"/>
    <mergeCell ref="AE491:AM491"/>
    <mergeCell ref="B491:C491"/>
    <mergeCell ref="D492:J492"/>
    <mergeCell ref="K492:O492"/>
    <mergeCell ref="P492:X492"/>
    <mergeCell ref="Y492:AA492"/>
    <mergeCell ref="AB492:AD492"/>
    <mergeCell ref="AE492:AM492"/>
    <mergeCell ref="B492:C492"/>
    <mergeCell ref="D493:J493"/>
    <mergeCell ref="K493:O493"/>
    <mergeCell ref="P493:X493"/>
    <mergeCell ref="Y493:AA493"/>
    <mergeCell ref="AB493:AD493"/>
    <mergeCell ref="AE493:AM493"/>
    <mergeCell ref="B493:C493"/>
    <mergeCell ref="D494:J494"/>
    <mergeCell ref="K494:O494"/>
    <mergeCell ref="P494:X494"/>
    <mergeCell ref="Y494:AA494"/>
    <mergeCell ref="AB494:AD494"/>
    <mergeCell ref="AE494:AM494"/>
    <mergeCell ref="B494:C494"/>
    <mergeCell ref="D495:J495"/>
    <mergeCell ref="K495:O495"/>
    <mergeCell ref="P495:X495"/>
    <mergeCell ref="Y495:AA495"/>
    <mergeCell ref="AB495:AD495"/>
    <mergeCell ref="AE495:AM495"/>
    <mergeCell ref="B495:C495"/>
    <mergeCell ref="D496:J496"/>
    <mergeCell ref="K496:O496"/>
    <mergeCell ref="P496:X496"/>
    <mergeCell ref="Y496:AA496"/>
    <mergeCell ref="AB496:AD496"/>
    <mergeCell ref="AE496:AM496"/>
    <mergeCell ref="B496:C496"/>
    <mergeCell ref="D497:J497"/>
    <mergeCell ref="K497:O497"/>
    <mergeCell ref="P497:X497"/>
    <mergeCell ref="Y497:AA497"/>
    <mergeCell ref="AB497:AD497"/>
    <mergeCell ref="AE497:AM497"/>
    <mergeCell ref="B497:C497"/>
    <mergeCell ref="D498:J498"/>
    <mergeCell ref="K498:O498"/>
    <mergeCell ref="P498:X498"/>
    <mergeCell ref="Y498:AA498"/>
    <mergeCell ref="AB498:AD498"/>
    <mergeCell ref="AE498:AM498"/>
    <mergeCell ref="B498:C498"/>
    <mergeCell ref="D499:J499"/>
    <mergeCell ref="K499:O499"/>
    <mergeCell ref="P499:X499"/>
    <mergeCell ref="Y499:AA499"/>
    <mergeCell ref="AB499:AD499"/>
    <mergeCell ref="AE499:AM499"/>
    <mergeCell ref="B499:C499"/>
    <mergeCell ref="D500:J500"/>
    <mergeCell ref="K500:O500"/>
    <mergeCell ref="P500:X500"/>
    <mergeCell ref="Y500:AA500"/>
    <mergeCell ref="AB500:AD500"/>
    <mergeCell ref="AE500:AM500"/>
    <mergeCell ref="B500:C500"/>
    <mergeCell ref="D501:J501"/>
    <mergeCell ref="K501:O501"/>
    <mergeCell ref="P501:X501"/>
    <mergeCell ref="Y501:AA501"/>
    <mergeCell ref="AB501:AD501"/>
    <mergeCell ref="AE501:AM501"/>
    <mergeCell ref="B501:C501"/>
    <mergeCell ref="D502:J502"/>
    <mergeCell ref="K502:O502"/>
    <mergeCell ref="P502:X502"/>
    <mergeCell ref="Y502:AA502"/>
    <mergeCell ref="AB502:AD502"/>
    <mergeCell ref="AE502:AM502"/>
    <mergeCell ref="B502:C502"/>
    <mergeCell ref="D503:J503"/>
    <mergeCell ref="K503:O503"/>
    <mergeCell ref="P503:X503"/>
    <mergeCell ref="Y503:AA503"/>
    <mergeCell ref="AB503:AD503"/>
    <mergeCell ref="AE503:AM503"/>
    <mergeCell ref="B503:C503"/>
    <mergeCell ref="D504:J504"/>
    <mergeCell ref="K504:O504"/>
    <mergeCell ref="P504:X504"/>
    <mergeCell ref="Y504:AA504"/>
    <mergeCell ref="AB504:AD504"/>
    <mergeCell ref="AE504:AM504"/>
    <mergeCell ref="B504:C504"/>
    <mergeCell ref="D505:J505"/>
    <mergeCell ref="K505:O505"/>
    <mergeCell ref="P505:X505"/>
    <mergeCell ref="Y505:AA505"/>
    <mergeCell ref="AB505:AD505"/>
    <mergeCell ref="AE505:AM505"/>
    <mergeCell ref="B505:C505"/>
    <mergeCell ref="D506:J506"/>
    <mergeCell ref="K506:O506"/>
    <mergeCell ref="P506:X506"/>
    <mergeCell ref="Y506:AA506"/>
    <mergeCell ref="AB506:AD506"/>
    <mergeCell ref="AE506:AM506"/>
    <mergeCell ref="B506:C506"/>
    <mergeCell ref="D507:J507"/>
    <mergeCell ref="K507:O507"/>
    <mergeCell ref="P507:X507"/>
    <mergeCell ref="Y507:AA507"/>
    <mergeCell ref="AB507:AD507"/>
    <mergeCell ref="AE507:AM507"/>
    <mergeCell ref="B507:C507"/>
    <mergeCell ref="D508:J508"/>
    <mergeCell ref="K508:O508"/>
    <mergeCell ref="P508:X508"/>
    <mergeCell ref="Y508:AA508"/>
    <mergeCell ref="AB508:AD508"/>
    <mergeCell ref="AE508:AM508"/>
    <mergeCell ref="B508:C508"/>
    <mergeCell ref="D509:J509"/>
    <mergeCell ref="K509:O509"/>
    <mergeCell ref="P509:X509"/>
    <mergeCell ref="Y509:AA509"/>
    <mergeCell ref="AB509:AD509"/>
    <mergeCell ref="AE509:AM509"/>
    <mergeCell ref="B509:C509"/>
    <mergeCell ref="D510:J510"/>
    <mergeCell ref="K510:O510"/>
    <mergeCell ref="P510:X510"/>
    <mergeCell ref="Y510:AA510"/>
    <mergeCell ref="AB510:AD510"/>
    <mergeCell ref="AE510:AM510"/>
    <mergeCell ref="B510:C510"/>
    <mergeCell ref="D511:J511"/>
    <mergeCell ref="K511:O511"/>
    <mergeCell ref="P511:X511"/>
    <mergeCell ref="Y511:AA511"/>
    <mergeCell ref="AB511:AD511"/>
    <mergeCell ref="AE511:AM511"/>
    <mergeCell ref="B511:C511"/>
    <mergeCell ref="D512:J512"/>
    <mergeCell ref="K512:O512"/>
    <mergeCell ref="P512:X512"/>
    <mergeCell ref="Y512:AA512"/>
    <mergeCell ref="AB512:AD512"/>
    <mergeCell ref="AE512:AM512"/>
    <mergeCell ref="B512:C512"/>
    <mergeCell ref="D513:J513"/>
    <mergeCell ref="K513:O513"/>
    <mergeCell ref="P513:X513"/>
    <mergeCell ref="Y513:AA513"/>
    <mergeCell ref="AB513:AD513"/>
    <mergeCell ref="AE513:AM513"/>
    <mergeCell ref="B513:C513"/>
    <mergeCell ref="D514:J514"/>
    <mergeCell ref="K514:O514"/>
    <mergeCell ref="P514:X514"/>
    <mergeCell ref="Y514:AA514"/>
    <mergeCell ref="AB514:AD514"/>
    <mergeCell ref="AE514:AM514"/>
    <mergeCell ref="B514:C514"/>
    <mergeCell ref="D515:J515"/>
    <mergeCell ref="K515:O515"/>
    <mergeCell ref="P515:X515"/>
    <mergeCell ref="Y515:AA515"/>
    <mergeCell ref="AB515:AD515"/>
    <mergeCell ref="AE515:AM515"/>
    <mergeCell ref="B515:C515"/>
    <mergeCell ref="D516:J516"/>
    <mergeCell ref="K516:O516"/>
    <mergeCell ref="P516:X516"/>
    <mergeCell ref="Y516:AA516"/>
    <mergeCell ref="AB516:AD516"/>
    <mergeCell ref="AE516:AM516"/>
    <mergeCell ref="B516:C516"/>
    <mergeCell ref="D517:J517"/>
    <mergeCell ref="K517:O517"/>
    <mergeCell ref="P517:X517"/>
    <mergeCell ref="Y517:AA517"/>
    <mergeCell ref="AB517:AD517"/>
    <mergeCell ref="AE517:AM517"/>
    <mergeCell ref="B517:C517"/>
    <mergeCell ref="D518:J518"/>
    <mergeCell ref="K518:O518"/>
    <mergeCell ref="P518:X518"/>
    <mergeCell ref="Y518:AA518"/>
    <mergeCell ref="AB518:AD518"/>
    <mergeCell ref="AE518:AM518"/>
    <mergeCell ref="B518:C518"/>
    <mergeCell ref="D519:J519"/>
    <mergeCell ref="K519:O519"/>
    <mergeCell ref="P519:X519"/>
    <mergeCell ref="Y519:AA519"/>
    <mergeCell ref="AB519:AD519"/>
    <mergeCell ref="AE519:AM519"/>
    <mergeCell ref="B519:C519"/>
    <mergeCell ref="D520:J520"/>
    <mergeCell ref="K520:O520"/>
    <mergeCell ref="P520:X520"/>
    <mergeCell ref="Y520:AA520"/>
    <mergeCell ref="AB520:AD520"/>
    <mergeCell ref="AE520:AM520"/>
    <mergeCell ref="B520:C520"/>
    <mergeCell ref="D521:J521"/>
    <mergeCell ref="K521:O521"/>
    <mergeCell ref="P521:X521"/>
    <mergeCell ref="Y521:AA521"/>
    <mergeCell ref="AB521:AD521"/>
    <mergeCell ref="AE521:AM521"/>
    <mergeCell ref="B521:C521"/>
    <mergeCell ref="D522:J522"/>
    <mergeCell ref="K522:O522"/>
    <mergeCell ref="P522:X522"/>
    <mergeCell ref="Y522:AA522"/>
    <mergeCell ref="AB522:AD522"/>
    <mergeCell ref="AE522:AM522"/>
    <mergeCell ref="B522:C522"/>
    <mergeCell ref="D523:J523"/>
    <mergeCell ref="K523:O523"/>
    <mergeCell ref="P523:X523"/>
    <mergeCell ref="Y523:AA523"/>
    <mergeCell ref="AB523:AD523"/>
    <mergeCell ref="AE523:AM523"/>
    <mergeCell ref="B523:C523"/>
    <mergeCell ref="D524:J524"/>
    <mergeCell ref="K524:O524"/>
    <mergeCell ref="P524:X524"/>
    <mergeCell ref="Y524:AA524"/>
    <mergeCell ref="AB524:AD524"/>
    <mergeCell ref="AE524:AM524"/>
    <mergeCell ref="B524:C524"/>
    <mergeCell ref="D525:J525"/>
    <mergeCell ref="K525:O525"/>
    <mergeCell ref="P525:X525"/>
    <mergeCell ref="Y525:AA525"/>
    <mergeCell ref="AB525:AD525"/>
    <mergeCell ref="AE525:AM525"/>
    <mergeCell ref="B525:C525"/>
    <mergeCell ref="D526:J526"/>
    <mergeCell ref="K526:O526"/>
    <mergeCell ref="P526:X526"/>
    <mergeCell ref="Y526:AA526"/>
    <mergeCell ref="AB526:AD526"/>
    <mergeCell ref="AE526:AM526"/>
    <mergeCell ref="B526:C526"/>
    <mergeCell ref="D527:J527"/>
    <mergeCell ref="K527:O527"/>
    <mergeCell ref="P527:X527"/>
    <mergeCell ref="Y527:AA527"/>
    <mergeCell ref="AB527:AD527"/>
    <mergeCell ref="AE527:AM527"/>
    <mergeCell ref="B527:C527"/>
    <mergeCell ref="D528:J528"/>
    <mergeCell ref="K528:O528"/>
    <mergeCell ref="P528:X528"/>
    <mergeCell ref="Y528:AA528"/>
    <mergeCell ref="AB528:AD528"/>
    <mergeCell ref="AE528:AM528"/>
    <mergeCell ref="B528:C528"/>
    <mergeCell ref="D529:J529"/>
    <mergeCell ref="K529:O529"/>
    <mergeCell ref="P529:X529"/>
    <mergeCell ref="Y529:AA529"/>
    <mergeCell ref="AB529:AD529"/>
    <mergeCell ref="AE529:AM529"/>
    <mergeCell ref="B529:C529"/>
    <mergeCell ref="D530:J530"/>
    <mergeCell ref="K530:O530"/>
    <mergeCell ref="P530:X530"/>
    <mergeCell ref="Y530:AA530"/>
    <mergeCell ref="AB530:AD530"/>
    <mergeCell ref="AE530:AM530"/>
    <mergeCell ref="B530:C530"/>
    <mergeCell ref="D531:J531"/>
    <mergeCell ref="K531:O531"/>
    <mergeCell ref="P531:X531"/>
    <mergeCell ref="Y531:AA531"/>
    <mergeCell ref="AB531:AD531"/>
    <mergeCell ref="AE531:AM531"/>
    <mergeCell ref="B531:C531"/>
    <mergeCell ref="D532:J532"/>
    <mergeCell ref="K532:O532"/>
    <mergeCell ref="P532:X532"/>
    <mergeCell ref="Y532:AA532"/>
    <mergeCell ref="AB532:AD532"/>
    <mergeCell ref="AE532:AM532"/>
    <mergeCell ref="B532:C532"/>
    <mergeCell ref="D533:J533"/>
    <mergeCell ref="K533:O533"/>
    <mergeCell ref="P533:X533"/>
    <mergeCell ref="Y533:AA533"/>
    <mergeCell ref="AB533:AD533"/>
    <mergeCell ref="AE533:AM533"/>
    <mergeCell ref="B533:C533"/>
    <mergeCell ref="D534:J534"/>
    <mergeCell ref="K534:O534"/>
    <mergeCell ref="P534:X534"/>
    <mergeCell ref="Y534:AA534"/>
    <mergeCell ref="AB534:AD534"/>
    <mergeCell ref="AE534:AM534"/>
    <mergeCell ref="B534:C534"/>
    <mergeCell ref="D535:J535"/>
    <mergeCell ref="K535:O535"/>
    <mergeCell ref="P535:X535"/>
    <mergeCell ref="Y535:AA535"/>
    <mergeCell ref="AB535:AD535"/>
    <mergeCell ref="AE535:AM535"/>
    <mergeCell ref="B535:C535"/>
    <mergeCell ref="D536:J536"/>
    <mergeCell ref="K536:O536"/>
    <mergeCell ref="P536:X536"/>
    <mergeCell ref="Y536:AA536"/>
    <mergeCell ref="AB536:AD536"/>
    <mergeCell ref="AE536:AM536"/>
    <mergeCell ref="B536:C536"/>
    <mergeCell ref="D537:J537"/>
    <mergeCell ref="K537:O537"/>
    <mergeCell ref="P537:X537"/>
    <mergeCell ref="Y537:AA537"/>
    <mergeCell ref="AB537:AD537"/>
    <mergeCell ref="AE537:AM537"/>
    <mergeCell ref="B537:C537"/>
    <mergeCell ref="D538:J538"/>
    <mergeCell ref="K538:O538"/>
    <mergeCell ref="P538:X538"/>
    <mergeCell ref="Y538:AA538"/>
    <mergeCell ref="AB538:AD538"/>
    <mergeCell ref="AE538:AM538"/>
    <mergeCell ref="B538:C538"/>
    <mergeCell ref="D539:J539"/>
    <mergeCell ref="K539:O539"/>
    <mergeCell ref="P539:X539"/>
    <mergeCell ref="Y539:AA539"/>
    <mergeCell ref="AB539:AD539"/>
    <mergeCell ref="AE539:AM539"/>
    <mergeCell ref="B539:C539"/>
    <mergeCell ref="D540:J540"/>
    <mergeCell ref="K540:O540"/>
    <mergeCell ref="P540:X540"/>
    <mergeCell ref="Y540:AA540"/>
    <mergeCell ref="AB540:AD540"/>
    <mergeCell ref="AE540:AM540"/>
    <mergeCell ref="B540:C540"/>
    <mergeCell ref="D541:J541"/>
    <mergeCell ref="K541:O541"/>
    <mergeCell ref="P541:X541"/>
    <mergeCell ref="Y541:AA541"/>
    <mergeCell ref="AB541:AD541"/>
    <mergeCell ref="AE541:AM541"/>
    <mergeCell ref="B541:C541"/>
    <mergeCell ref="D542:J542"/>
    <mergeCell ref="K542:O542"/>
    <mergeCell ref="P542:X542"/>
    <mergeCell ref="Y542:AA542"/>
    <mergeCell ref="AB542:AD542"/>
    <mergeCell ref="AE542:AM542"/>
    <mergeCell ref="B542:C542"/>
    <mergeCell ref="D543:J543"/>
    <mergeCell ref="K543:O543"/>
    <mergeCell ref="P543:X543"/>
    <mergeCell ref="Y543:AA543"/>
    <mergeCell ref="AB543:AD543"/>
    <mergeCell ref="AE543:AM543"/>
    <mergeCell ref="B543:C543"/>
    <mergeCell ref="D544:J544"/>
    <mergeCell ref="K544:O544"/>
    <mergeCell ref="P544:X544"/>
    <mergeCell ref="Y544:AA544"/>
    <mergeCell ref="AB544:AD544"/>
    <mergeCell ref="AE544:AM544"/>
    <mergeCell ref="B544:C544"/>
    <mergeCell ref="D545:J545"/>
    <mergeCell ref="K545:O545"/>
    <mergeCell ref="P545:X545"/>
    <mergeCell ref="Y545:AA545"/>
    <mergeCell ref="AB545:AD545"/>
    <mergeCell ref="AE545:AM545"/>
    <mergeCell ref="B545:C545"/>
    <mergeCell ref="D546:J546"/>
    <mergeCell ref="K546:O546"/>
    <mergeCell ref="P546:X546"/>
    <mergeCell ref="Y546:AA546"/>
    <mergeCell ref="AB546:AD546"/>
    <mergeCell ref="AE546:AM546"/>
    <mergeCell ref="B546:C546"/>
    <mergeCell ref="D547:J547"/>
    <mergeCell ref="K547:O547"/>
    <mergeCell ref="P547:X547"/>
    <mergeCell ref="Y547:AA547"/>
    <mergeCell ref="AB547:AD547"/>
    <mergeCell ref="AE547:AM547"/>
    <mergeCell ref="B547:C547"/>
    <mergeCell ref="D548:J548"/>
    <mergeCell ref="K548:O548"/>
    <mergeCell ref="P548:X548"/>
    <mergeCell ref="Y548:AA548"/>
    <mergeCell ref="AB548:AD548"/>
    <mergeCell ref="AE548:AM548"/>
    <mergeCell ref="B548:C548"/>
    <mergeCell ref="D549:J549"/>
    <mergeCell ref="K549:O549"/>
    <mergeCell ref="P549:X549"/>
    <mergeCell ref="Y549:AA549"/>
    <mergeCell ref="AB549:AD549"/>
    <mergeCell ref="AE549:AM549"/>
    <mergeCell ref="B549:C549"/>
    <mergeCell ref="D550:J550"/>
    <mergeCell ref="K550:O550"/>
    <mergeCell ref="P550:X550"/>
    <mergeCell ref="Y550:AA550"/>
    <mergeCell ref="AB550:AD550"/>
    <mergeCell ref="AE550:AM550"/>
    <mergeCell ref="B550:C550"/>
    <mergeCell ref="D551:J551"/>
    <mergeCell ref="K551:O551"/>
    <mergeCell ref="P551:X551"/>
    <mergeCell ref="Y551:AA551"/>
    <mergeCell ref="AB551:AD551"/>
    <mergeCell ref="AE551:AM551"/>
    <mergeCell ref="B551:C551"/>
    <mergeCell ref="D552:J552"/>
    <mergeCell ref="K552:O552"/>
    <mergeCell ref="P552:X552"/>
    <mergeCell ref="Y552:AA552"/>
    <mergeCell ref="AB552:AD552"/>
    <mergeCell ref="AE552:AM552"/>
    <mergeCell ref="B552:C552"/>
    <mergeCell ref="D553:J553"/>
    <mergeCell ref="K553:O553"/>
    <mergeCell ref="P553:X553"/>
    <mergeCell ref="Y553:AA553"/>
    <mergeCell ref="AB553:AD553"/>
    <mergeCell ref="AE553:AM553"/>
    <mergeCell ref="B553:C553"/>
    <mergeCell ref="D554:J554"/>
    <mergeCell ref="K554:O554"/>
    <mergeCell ref="P554:X554"/>
    <mergeCell ref="Y554:AA554"/>
    <mergeCell ref="AB554:AD554"/>
    <mergeCell ref="AE554:AM554"/>
    <mergeCell ref="B554:C554"/>
    <mergeCell ref="D555:J555"/>
    <mergeCell ref="K555:O555"/>
    <mergeCell ref="P555:X555"/>
    <mergeCell ref="Y555:AA555"/>
    <mergeCell ref="AB555:AD555"/>
    <mergeCell ref="AE555:AM555"/>
    <mergeCell ref="B555:C555"/>
    <mergeCell ref="D556:J556"/>
    <mergeCell ref="K556:O556"/>
    <mergeCell ref="P556:X556"/>
    <mergeCell ref="Y556:AA556"/>
    <mergeCell ref="AB556:AD556"/>
    <mergeCell ref="AE556:AM556"/>
    <mergeCell ref="B556:C556"/>
    <mergeCell ref="D557:J557"/>
    <mergeCell ref="K557:O557"/>
    <mergeCell ref="P557:X557"/>
    <mergeCell ref="Y557:AA557"/>
    <mergeCell ref="AB557:AD557"/>
    <mergeCell ref="AE557:AM557"/>
    <mergeCell ref="B557:C557"/>
    <mergeCell ref="D558:J558"/>
    <mergeCell ref="K558:O558"/>
    <mergeCell ref="P558:X558"/>
    <mergeCell ref="Y558:AA558"/>
    <mergeCell ref="AB558:AD558"/>
    <mergeCell ref="AE558:AM558"/>
    <mergeCell ref="B558:C558"/>
    <mergeCell ref="D559:J559"/>
    <mergeCell ref="K559:O559"/>
    <mergeCell ref="P559:X559"/>
    <mergeCell ref="Y559:AA559"/>
    <mergeCell ref="AB559:AD559"/>
    <mergeCell ref="AE559:AM559"/>
    <mergeCell ref="B559:C559"/>
    <mergeCell ref="D560:J560"/>
    <mergeCell ref="K560:O560"/>
    <mergeCell ref="P560:X560"/>
    <mergeCell ref="Y560:AA560"/>
    <mergeCell ref="AB560:AD560"/>
    <mergeCell ref="AE560:AM560"/>
    <mergeCell ref="B560:C560"/>
    <mergeCell ref="D561:J561"/>
    <mergeCell ref="K561:O561"/>
    <mergeCell ref="P561:X561"/>
    <mergeCell ref="Y561:AA561"/>
    <mergeCell ref="AB561:AD561"/>
    <mergeCell ref="AE561:AM561"/>
    <mergeCell ref="B561:C561"/>
    <mergeCell ref="D562:J562"/>
    <mergeCell ref="K562:O562"/>
    <mergeCell ref="P562:X562"/>
    <mergeCell ref="Y562:AA562"/>
    <mergeCell ref="AB562:AD562"/>
    <mergeCell ref="AE562:AM562"/>
    <mergeCell ref="B562:C562"/>
    <mergeCell ref="D563:J563"/>
    <mergeCell ref="K563:O563"/>
    <mergeCell ref="P563:X563"/>
    <mergeCell ref="Y563:AA563"/>
    <mergeCell ref="AB563:AD563"/>
    <mergeCell ref="AE563:AM563"/>
    <mergeCell ref="B563:C563"/>
    <mergeCell ref="D564:J564"/>
    <mergeCell ref="K564:O564"/>
    <mergeCell ref="P564:X564"/>
    <mergeCell ref="Y564:AA564"/>
    <mergeCell ref="AB564:AD564"/>
    <mergeCell ref="AE564:AM564"/>
    <mergeCell ref="B564:C564"/>
    <mergeCell ref="D565:J565"/>
    <mergeCell ref="K565:O565"/>
    <mergeCell ref="P565:X565"/>
    <mergeCell ref="Y565:AA565"/>
    <mergeCell ref="AB565:AD565"/>
    <mergeCell ref="AE565:AM565"/>
    <mergeCell ref="B565:C565"/>
    <mergeCell ref="D566:J566"/>
    <mergeCell ref="K566:O566"/>
    <mergeCell ref="P566:X566"/>
    <mergeCell ref="Y566:AA566"/>
    <mergeCell ref="AB566:AD566"/>
    <mergeCell ref="AE566:AM566"/>
    <mergeCell ref="B566:C566"/>
    <mergeCell ref="D567:J567"/>
    <mergeCell ref="K567:O567"/>
    <mergeCell ref="P567:X567"/>
    <mergeCell ref="Y567:AA567"/>
    <mergeCell ref="AB567:AD567"/>
    <mergeCell ref="AE567:AM567"/>
    <mergeCell ref="B567:C567"/>
    <mergeCell ref="D568:J568"/>
    <mergeCell ref="K568:O568"/>
    <mergeCell ref="P568:X568"/>
    <mergeCell ref="Y568:AA568"/>
    <mergeCell ref="AB568:AD568"/>
    <mergeCell ref="AE568:AM568"/>
    <mergeCell ref="B568:C568"/>
    <mergeCell ref="D569:J569"/>
    <mergeCell ref="K569:O569"/>
    <mergeCell ref="P569:X569"/>
    <mergeCell ref="Y569:AA569"/>
    <mergeCell ref="AB569:AD569"/>
    <mergeCell ref="AE569:AM569"/>
    <mergeCell ref="B569:C569"/>
    <mergeCell ref="D570:J570"/>
    <mergeCell ref="K570:O570"/>
    <mergeCell ref="P570:X570"/>
    <mergeCell ref="Y570:AA570"/>
    <mergeCell ref="AB570:AD570"/>
    <mergeCell ref="AE570:AM570"/>
    <mergeCell ref="B570:C570"/>
    <mergeCell ref="D571:J571"/>
    <mergeCell ref="K571:O571"/>
    <mergeCell ref="P571:X571"/>
    <mergeCell ref="Y571:AA571"/>
    <mergeCell ref="AB571:AD571"/>
    <mergeCell ref="AE571:AM571"/>
    <mergeCell ref="B571:C571"/>
    <mergeCell ref="D572:J572"/>
    <mergeCell ref="K572:O572"/>
    <mergeCell ref="P572:X572"/>
    <mergeCell ref="Y572:AA572"/>
    <mergeCell ref="AB572:AD572"/>
    <mergeCell ref="AE572:AM572"/>
    <mergeCell ref="B572:C572"/>
    <mergeCell ref="D573:J573"/>
    <mergeCell ref="K573:O573"/>
    <mergeCell ref="P573:X573"/>
    <mergeCell ref="Y573:AA573"/>
    <mergeCell ref="AB573:AD573"/>
    <mergeCell ref="AE573:AM573"/>
    <mergeCell ref="B573:C573"/>
    <mergeCell ref="D574:J574"/>
    <mergeCell ref="K574:O574"/>
    <mergeCell ref="P574:X574"/>
    <mergeCell ref="Y574:AA574"/>
    <mergeCell ref="AB574:AD574"/>
    <mergeCell ref="AE574:AM574"/>
    <mergeCell ref="B574:C574"/>
    <mergeCell ref="D575:J575"/>
    <mergeCell ref="K575:O575"/>
    <mergeCell ref="P575:X575"/>
    <mergeCell ref="Y575:AA575"/>
    <mergeCell ref="AB575:AD575"/>
    <mergeCell ref="AE575:AM575"/>
    <mergeCell ref="B575:C575"/>
    <mergeCell ref="D576:J576"/>
    <mergeCell ref="K576:O576"/>
    <mergeCell ref="P576:X576"/>
    <mergeCell ref="Y576:AA576"/>
    <mergeCell ref="AB576:AD576"/>
    <mergeCell ref="AE576:AM576"/>
    <mergeCell ref="B576:C576"/>
    <mergeCell ref="D577:J577"/>
    <mergeCell ref="K577:O577"/>
    <mergeCell ref="P577:X577"/>
    <mergeCell ref="Y577:AA577"/>
    <mergeCell ref="AB577:AD577"/>
    <mergeCell ref="AE577:AM577"/>
    <mergeCell ref="B577:C577"/>
    <mergeCell ref="D578:J578"/>
    <mergeCell ref="K578:O578"/>
    <mergeCell ref="P578:X578"/>
    <mergeCell ref="Y578:AA578"/>
    <mergeCell ref="AB578:AD578"/>
    <mergeCell ref="AE578:AM578"/>
    <mergeCell ref="B578:C578"/>
    <mergeCell ref="D579:J579"/>
    <mergeCell ref="K579:O579"/>
    <mergeCell ref="P579:X579"/>
    <mergeCell ref="Y579:AA579"/>
    <mergeCell ref="AB579:AD579"/>
    <mergeCell ref="AE579:AM579"/>
    <mergeCell ref="B579:C579"/>
    <mergeCell ref="D580:J580"/>
    <mergeCell ref="K580:O580"/>
    <mergeCell ref="P580:X580"/>
    <mergeCell ref="Y580:AA580"/>
    <mergeCell ref="AB580:AD580"/>
    <mergeCell ref="AE580:AM580"/>
    <mergeCell ref="B580:C580"/>
    <mergeCell ref="D581:J581"/>
    <mergeCell ref="K581:O581"/>
    <mergeCell ref="P581:X581"/>
    <mergeCell ref="Y581:AA581"/>
    <mergeCell ref="AB581:AD581"/>
    <mergeCell ref="AE581:AM581"/>
    <mergeCell ref="B581:C581"/>
    <mergeCell ref="D582:J582"/>
    <mergeCell ref="K582:O582"/>
    <mergeCell ref="P582:X582"/>
    <mergeCell ref="Y582:AA582"/>
    <mergeCell ref="AB582:AD582"/>
    <mergeCell ref="AE582:AM582"/>
    <mergeCell ref="B582:C582"/>
    <mergeCell ref="D583:J583"/>
    <mergeCell ref="K583:O583"/>
    <mergeCell ref="P583:X583"/>
    <mergeCell ref="Y583:AA583"/>
    <mergeCell ref="AB583:AD583"/>
    <mergeCell ref="AE583:AM583"/>
    <mergeCell ref="B583:C583"/>
    <mergeCell ref="D584:J584"/>
    <mergeCell ref="K584:O584"/>
    <mergeCell ref="P584:X584"/>
    <mergeCell ref="Y584:AA584"/>
    <mergeCell ref="AB584:AD584"/>
    <mergeCell ref="AE584:AM584"/>
    <mergeCell ref="B584:C584"/>
    <mergeCell ref="D585:J585"/>
    <mergeCell ref="K585:O585"/>
    <mergeCell ref="P585:X585"/>
    <mergeCell ref="Y585:AA585"/>
    <mergeCell ref="AB585:AD585"/>
    <mergeCell ref="AE585:AM585"/>
    <mergeCell ref="B585:C585"/>
    <mergeCell ref="D586:J586"/>
    <mergeCell ref="K586:O586"/>
    <mergeCell ref="P586:X586"/>
    <mergeCell ref="Y586:AA586"/>
    <mergeCell ref="AB586:AD586"/>
    <mergeCell ref="AE586:AM586"/>
    <mergeCell ref="B586:C586"/>
    <mergeCell ref="D587:J587"/>
    <mergeCell ref="K587:O587"/>
    <mergeCell ref="P587:X587"/>
    <mergeCell ref="Y587:AA587"/>
    <mergeCell ref="AB587:AD587"/>
    <mergeCell ref="AE587:AM587"/>
    <mergeCell ref="B587:C587"/>
    <mergeCell ref="D588:J588"/>
    <mergeCell ref="K588:O588"/>
    <mergeCell ref="P588:X588"/>
    <mergeCell ref="Y588:AA588"/>
    <mergeCell ref="AB588:AD588"/>
    <mergeCell ref="AE588:AM588"/>
    <mergeCell ref="B588:C588"/>
    <mergeCell ref="D589:J589"/>
    <mergeCell ref="K589:O589"/>
    <mergeCell ref="P589:X589"/>
    <mergeCell ref="Y589:AA589"/>
    <mergeCell ref="AB589:AD589"/>
    <mergeCell ref="AE589:AM589"/>
    <mergeCell ref="B589:C589"/>
    <mergeCell ref="D590:J590"/>
    <mergeCell ref="K590:O590"/>
    <mergeCell ref="P590:X590"/>
    <mergeCell ref="Y590:AA590"/>
    <mergeCell ref="AB590:AD590"/>
    <mergeCell ref="AE590:AM590"/>
    <mergeCell ref="B590:C590"/>
    <mergeCell ref="D591:J591"/>
    <mergeCell ref="K591:O591"/>
    <mergeCell ref="P591:X591"/>
    <mergeCell ref="Y591:AA591"/>
    <mergeCell ref="AB591:AD591"/>
    <mergeCell ref="AE591:AM591"/>
    <mergeCell ref="B591:C591"/>
    <mergeCell ref="D592:J592"/>
    <mergeCell ref="K592:O592"/>
    <mergeCell ref="P592:X592"/>
    <mergeCell ref="Y592:AA592"/>
    <mergeCell ref="AB592:AD592"/>
    <mergeCell ref="AE592:AM592"/>
    <mergeCell ref="B592:C592"/>
    <mergeCell ref="D593:J593"/>
    <mergeCell ref="K593:O593"/>
    <mergeCell ref="P593:X593"/>
    <mergeCell ref="Y593:AA593"/>
    <mergeCell ref="AB593:AD593"/>
    <mergeCell ref="AE593:AM593"/>
    <mergeCell ref="B593:C593"/>
    <mergeCell ref="D594:J594"/>
    <mergeCell ref="K594:O594"/>
    <mergeCell ref="P594:X594"/>
    <mergeCell ref="Y594:AA594"/>
    <mergeCell ref="AB594:AD594"/>
    <mergeCell ref="AE594:AM594"/>
    <mergeCell ref="B594:C594"/>
    <mergeCell ref="D595:J595"/>
    <mergeCell ref="K595:O595"/>
    <mergeCell ref="P595:X595"/>
    <mergeCell ref="Y595:AA595"/>
    <mergeCell ref="AB595:AD595"/>
    <mergeCell ref="AE595:AM595"/>
    <mergeCell ref="B595:C595"/>
    <mergeCell ref="D596:J596"/>
    <mergeCell ref="K596:O596"/>
    <mergeCell ref="P596:X596"/>
    <mergeCell ref="Y596:AA596"/>
    <mergeCell ref="AB596:AD596"/>
    <mergeCell ref="AE596:AM596"/>
    <mergeCell ref="B596:C596"/>
    <mergeCell ref="D597:J597"/>
    <mergeCell ref="K597:O597"/>
    <mergeCell ref="P597:X597"/>
    <mergeCell ref="Y597:AA597"/>
    <mergeCell ref="AB597:AD597"/>
    <mergeCell ref="AE597:AM597"/>
    <mergeCell ref="B597:C597"/>
    <mergeCell ref="D598:J598"/>
    <mergeCell ref="K598:O598"/>
    <mergeCell ref="P598:X598"/>
    <mergeCell ref="Y598:AA598"/>
    <mergeCell ref="AB598:AD598"/>
    <mergeCell ref="AE598:AM598"/>
    <mergeCell ref="B598:C598"/>
    <mergeCell ref="D599:J599"/>
    <mergeCell ref="K599:O599"/>
    <mergeCell ref="P599:X599"/>
    <mergeCell ref="Y599:AA599"/>
    <mergeCell ref="AB599:AD599"/>
    <mergeCell ref="AE599:AM599"/>
    <mergeCell ref="B599:C599"/>
    <mergeCell ref="D600:J600"/>
    <mergeCell ref="K600:O600"/>
    <mergeCell ref="P600:X600"/>
    <mergeCell ref="Y600:AA600"/>
    <mergeCell ref="AB600:AD600"/>
    <mergeCell ref="AE600:AM600"/>
    <mergeCell ref="B600:C600"/>
    <mergeCell ref="D601:J601"/>
    <mergeCell ref="K601:O601"/>
    <mergeCell ref="P601:X601"/>
    <mergeCell ref="Y601:AA601"/>
    <mergeCell ref="AB601:AD601"/>
    <mergeCell ref="AE601:AM601"/>
    <mergeCell ref="B601:C601"/>
    <mergeCell ref="D602:J602"/>
    <mergeCell ref="K602:O602"/>
    <mergeCell ref="P602:X602"/>
    <mergeCell ref="Y602:AA602"/>
    <mergeCell ref="AB602:AD602"/>
    <mergeCell ref="AE602:AM602"/>
    <mergeCell ref="B602:C602"/>
    <mergeCell ref="D603:J603"/>
    <mergeCell ref="K603:O603"/>
    <mergeCell ref="P603:X603"/>
    <mergeCell ref="Y603:AA603"/>
    <mergeCell ref="AB603:AD603"/>
    <mergeCell ref="AE603:AM603"/>
    <mergeCell ref="B603:C603"/>
    <mergeCell ref="D604:J604"/>
    <mergeCell ref="K604:O604"/>
    <mergeCell ref="P604:X604"/>
    <mergeCell ref="Y604:AA604"/>
    <mergeCell ref="AB604:AD604"/>
    <mergeCell ref="AE604:AM604"/>
    <mergeCell ref="B604:C604"/>
    <mergeCell ref="D605:J605"/>
    <mergeCell ref="K605:O605"/>
    <mergeCell ref="P605:X605"/>
    <mergeCell ref="Y605:AA605"/>
    <mergeCell ref="AB605:AD605"/>
    <mergeCell ref="AE605:AM605"/>
    <mergeCell ref="B605:C605"/>
    <mergeCell ref="D606:J606"/>
    <mergeCell ref="K606:O606"/>
    <mergeCell ref="P606:X606"/>
    <mergeCell ref="Y606:AA606"/>
    <mergeCell ref="AB606:AD606"/>
    <mergeCell ref="AE606:AM606"/>
    <mergeCell ref="B606:C606"/>
    <mergeCell ref="D607:J607"/>
    <mergeCell ref="K607:O607"/>
    <mergeCell ref="P607:X607"/>
    <mergeCell ref="Y607:AA607"/>
    <mergeCell ref="AB607:AD607"/>
    <mergeCell ref="AE607:AM607"/>
    <mergeCell ref="B607:C607"/>
    <mergeCell ref="D608:J608"/>
    <mergeCell ref="K608:O608"/>
    <mergeCell ref="P608:X608"/>
    <mergeCell ref="Y608:AA608"/>
    <mergeCell ref="AB608:AD608"/>
    <mergeCell ref="AE608:AM608"/>
    <mergeCell ref="B608:C608"/>
    <mergeCell ref="D609:J609"/>
    <mergeCell ref="K609:O609"/>
    <mergeCell ref="P609:X609"/>
    <mergeCell ref="Y609:AA609"/>
    <mergeCell ref="AB609:AD609"/>
    <mergeCell ref="AE609:AM609"/>
    <mergeCell ref="B609:C609"/>
    <mergeCell ref="D610:J610"/>
    <mergeCell ref="K610:O610"/>
    <mergeCell ref="P610:X610"/>
    <mergeCell ref="Y610:AA610"/>
    <mergeCell ref="AB610:AD610"/>
    <mergeCell ref="AE610:AM610"/>
    <mergeCell ref="B610:C610"/>
    <mergeCell ref="D611:J611"/>
    <mergeCell ref="K611:O611"/>
    <mergeCell ref="P611:X611"/>
    <mergeCell ref="Y611:AA611"/>
    <mergeCell ref="AB611:AD611"/>
    <mergeCell ref="AE611:AM611"/>
    <mergeCell ref="B611:C611"/>
    <mergeCell ref="D612:J612"/>
    <mergeCell ref="K612:O612"/>
    <mergeCell ref="P612:X612"/>
    <mergeCell ref="Y612:AA612"/>
    <mergeCell ref="AB612:AD612"/>
    <mergeCell ref="AE612:AM612"/>
    <mergeCell ref="B612:C612"/>
    <mergeCell ref="D613:J613"/>
    <mergeCell ref="K613:O613"/>
    <mergeCell ref="P613:X613"/>
    <mergeCell ref="Y613:AA613"/>
    <mergeCell ref="AB613:AD613"/>
    <mergeCell ref="AE613:AM613"/>
    <mergeCell ref="B613:C613"/>
    <mergeCell ref="D614:J614"/>
    <mergeCell ref="K614:O614"/>
    <mergeCell ref="P614:X614"/>
    <mergeCell ref="Y614:AA614"/>
    <mergeCell ref="AB614:AD614"/>
    <mergeCell ref="AE614:AM614"/>
    <mergeCell ref="B614:C614"/>
    <mergeCell ref="D615:J615"/>
    <mergeCell ref="K615:O615"/>
    <mergeCell ref="P615:X615"/>
    <mergeCell ref="Y615:AA615"/>
    <mergeCell ref="AB615:AD615"/>
    <mergeCell ref="AE615:AM615"/>
    <mergeCell ref="B615:C615"/>
    <mergeCell ref="D616:J616"/>
    <mergeCell ref="K616:O616"/>
    <mergeCell ref="P616:X616"/>
    <mergeCell ref="Y616:AA616"/>
    <mergeCell ref="AB616:AD616"/>
    <mergeCell ref="AE616:AM616"/>
    <mergeCell ref="B616:C616"/>
    <mergeCell ref="D617:J617"/>
    <mergeCell ref="K617:O617"/>
    <mergeCell ref="P617:X617"/>
    <mergeCell ref="Y617:AA617"/>
    <mergeCell ref="AB617:AD617"/>
    <mergeCell ref="AE617:AM617"/>
    <mergeCell ref="B617:C617"/>
    <mergeCell ref="D618:J618"/>
    <mergeCell ref="K618:O618"/>
    <mergeCell ref="P618:X618"/>
    <mergeCell ref="Y618:AA618"/>
    <mergeCell ref="AB618:AD618"/>
    <mergeCell ref="AE618:AM618"/>
    <mergeCell ref="B618:C618"/>
    <mergeCell ref="D619:J619"/>
    <mergeCell ref="K619:O619"/>
    <mergeCell ref="P619:X619"/>
    <mergeCell ref="Y619:AA619"/>
    <mergeCell ref="AB619:AD619"/>
    <mergeCell ref="AE619:AM619"/>
    <mergeCell ref="B619:C619"/>
    <mergeCell ref="D620:J620"/>
    <mergeCell ref="K620:O620"/>
    <mergeCell ref="P620:X620"/>
    <mergeCell ref="Y620:AA620"/>
    <mergeCell ref="AB620:AD620"/>
    <mergeCell ref="AE620:AM620"/>
    <mergeCell ref="B620:C620"/>
    <mergeCell ref="D621:J621"/>
    <mergeCell ref="K621:O621"/>
    <mergeCell ref="P621:X621"/>
    <mergeCell ref="Y621:AA621"/>
    <mergeCell ref="AB621:AD621"/>
    <mergeCell ref="AE621:AM621"/>
    <mergeCell ref="B621:C621"/>
    <mergeCell ref="D622:J622"/>
    <mergeCell ref="K622:O622"/>
    <mergeCell ref="P622:X622"/>
    <mergeCell ref="Y622:AA622"/>
    <mergeCell ref="AB622:AD622"/>
    <mergeCell ref="AE622:AM622"/>
    <mergeCell ref="B622:C622"/>
    <mergeCell ref="D623:J623"/>
    <mergeCell ref="K623:O623"/>
    <mergeCell ref="P623:X623"/>
    <mergeCell ref="Y623:AA623"/>
    <mergeCell ref="AB623:AD623"/>
    <mergeCell ref="AE623:AM623"/>
    <mergeCell ref="B623:C623"/>
    <mergeCell ref="D624:J624"/>
    <mergeCell ref="K624:O624"/>
    <mergeCell ref="P624:X624"/>
    <mergeCell ref="Y624:AA624"/>
    <mergeCell ref="AB624:AD624"/>
    <mergeCell ref="AE624:AM624"/>
    <mergeCell ref="B624:C624"/>
    <mergeCell ref="D625:J625"/>
    <mergeCell ref="K625:O625"/>
    <mergeCell ref="P625:X625"/>
    <mergeCell ref="Y625:AA625"/>
    <mergeCell ref="AB625:AD625"/>
    <mergeCell ref="AE625:AM625"/>
    <mergeCell ref="B625:C625"/>
    <mergeCell ref="D626:J626"/>
    <mergeCell ref="K626:O626"/>
    <mergeCell ref="P626:X626"/>
    <mergeCell ref="Y626:AA626"/>
    <mergeCell ref="AB626:AD626"/>
    <mergeCell ref="AE626:AM626"/>
    <mergeCell ref="B626:C626"/>
    <mergeCell ref="D627:J627"/>
    <mergeCell ref="K627:O627"/>
    <mergeCell ref="P627:X627"/>
    <mergeCell ref="Y627:AA627"/>
    <mergeCell ref="AB627:AD627"/>
    <mergeCell ref="AE627:AM627"/>
    <mergeCell ref="B627:C627"/>
    <mergeCell ref="D628:J628"/>
    <mergeCell ref="K628:O628"/>
    <mergeCell ref="P628:X628"/>
    <mergeCell ref="Y628:AA628"/>
    <mergeCell ref="AB628:AD628"/>
    <mergeCell ref="AE628:AM628"/>
    <mergeCell ref="B628:C628"/>
    <mergeCell ref="D629:J629"/>
    <mergeCell ref="K629:O629"/>
    <mergeCell ref="P629:X629"/>
    <mergeCell ref="Y629:AA629"/>
    <mergeCell ref="AB629:AD629"/>
    <mergeCell ref="AE629:AM629"/>
    <mergeCell ref="B629:C629"/>
    <mergeCell ref="D630:J630"/>
    <mergeCell ref="K630:O630"/>
    <mergeCell ref="P630:X630"/>
    <mergeCell ref="Y630:AA630"/>
    <mergeCell ref="AB630:AD630"/>
    <mergeCell ref="AE630:AM630"/>
    <mergeCell ref="B630:C630"/>
    <mergeCell ref="D631:J631"/>
    <mergeCell ref="K631:O631"/>
    <mergeCell ref="P631:X631"/>
    <mergeCell ref="Y631:AA631"/>
    <mergeCell ref="AB631:AD631"/>
    <mergeCell ref="AE631:AM631"/>
    <mergeCell ref="B631:C631"/>
    <mergeCell ref="D632:J632"/>
    <mergeCell ref="K632:O632"/>
    <mergeCell ref="P632:X632"/>
    <mergeCell ref="Y632:AA632"/>
    <mergeCell ref="AB632:AD632"/>
    <mergeCell ref="AE632:AM632"/>
    <mergeCell ref="B632:C632"/>
    <mergeCell ref="D633:J633"/>
    <mergeCell ref="K633:O633"/>
    <mergeCell ref="P633:X633"/>
    <mergeCell ref="Y633:AA633"/>
    <mergeCell ref="AB633:AD633"/>
    <mergeCell ref="AE633:AM633"/>
    <mergeCell ref="B633:C633"/>
    <mergeCell ref="D634:J634"/>
    <mergeCell ref="K634:O634"/>
    <mergeCell ref="P634:X634"/>
    <mergeCell ref="Y634:AA634"/>
    <mergeCell ref="AB634:AD634"/>
    <mergeCell ref="AE634:AM634"/>
    <mergeCell ref="B634:C634"/>
    <mergeCell ref="D635:J635"/>
    <mergeCell ref="K635:O635"/>
    <mergeCell ref="P635:X635"/>
    <mergeCell ref="Y635:AA635"/>
    <mergeCell ref="AB635:AD635"/>
    <mergeCell ref="AE635:AM635"/>
    <mergeCell ref="B635:C635"/>
    <mergeCell ref="D636:J636"/>
    <mergeCell ref="K636:O636"/>
    <mergeCell ref="P636:X636"/>
    <mergeCell ref="Y636:AA636"/>
    <mergeCell ref="AB636:AD636"/>
    <mergeCell ref="AE636:AM636"/>
    <mergeCell ref="B636:C636"/>
    <mergeCell ref="D637:J637"/>
    <mergeCell ref="K637:O637"/>
    <mergeCell ref="P637:X637"/>
    <mergeCell ref="Y637:AA637"/>
    <mergeCell ref="AB637:AD637"/>
    <mergeCell ref="AE637:AM637"/>
    <mergeCell ref="B637:C637"/>
    <mergeCell ref="D638:J638"/>
    <mergeCell ref="K638:O638"/>
    <mergeCell ref="P638:X638"/>
    <mergeCell ref="Y638:AA638"/>
    <mergeCell ref="AB638:AD638"/>
    <mergeCell ref="AE638:AM638"/>
    <mergeCell ref="B638:C638"/>
    <mergeCell ref="D639:J639"/>
    <mergeCell ref="K639:O639"/>
    <mergeCell ref="P639:X639"/>
    <mergeCell ref="Y639:AA639"/>
    <mergeCell ref="AB639:AD639"/>
    <mergeCell ref="AE639:AM639"/>
    <mergeCell ref="B639:C639"/>
    <mergeCell ref="D640:J640"/>
    <mergeCell ref="K640:O640"/>
    <mergeCell ref="P640:X640"/>
    <mergeCell ref="Y640:AA640"/>
    <mergeCell ref="AB640:AD640"/>
    <mergeCell ref="AE640:AM640"/>
    <mergeCell ref="B640:C640"/>
    <mergeCell ref="D641:J641"/>
    <mergeCell ref="K641:O641"/>
    <mergeCell ref="P641:X641"/>
    <mergeCell ref="Y641:AA641"/>
    <mergeCell ref="AB641:AD641"/>
    <mergeCell ref="AE641:AM641"/>
    <mergeCell ref="B641:C641"/>
    <mergeCell ref="D642:J642"/>
    <mergeCell ref="K642:O642"/>
    <mergeCell ref="P642:X642"/>
    <mergeCell ref="Y642:AA642"/>
    <mergeCell ref="AB642:AD642"/>
    <mergeCell ref="AE642:AM642"/>
    <mergeCell ref="B642:C642"/>
    <mergeCell ref="D643:J643"/>
    <mergeCell ref="K643:O643"/>
    <mergeCell ref="P643:X643"/>
    <mergeCell ref="Y643:AA643"/>
    <mergeCell ref="AB643:AD643"/>
    <mergeCell ref="AE643:AM643"/>
    <mergeCell ref="B643:C643"/>
    <mergeCell ref="D644:J644"/>
    <mergeCell ref="K644:O644"/>
    <mergeCell ref="P644:X644"/>
    <mergeCell ref="Y644:AA644"/>
    <mergeCell ref="AB644:AD644"/>
    <mergeCell ref="AE644:AM644"/>
    <mergeCell ref="B644:C644"/>
    <mergeCell ref="D645:J645"/>
    <mergeCell ref="K645:O645"/>
    <mergeCell ref="P645:X645"/>
    <mergeCell ref="Y645:AA645"/>
    <mergeCell ref="AB645:AD645"/>
    <mergeCell ref="AE645:AM645"/>
    <mergeCell ref="B645:C645"/>
    <mergeCell ref="D646:J646"/>
    <mergeCell ref="K646:O646"/>
    <mergeCell ref="P646:X646"/>
    <mergeCell ref="Y646:AA646"/>
    <mergeCell ref="AB646:AD646"/>
    <mergeCell ref="AE646:AM646"/>
    <mergeCell ref="B646:C646"/>
    <mergeCell ref="D647:J647"/>
    <mergeCell ref="K647:O647"/>
    <mergeCell ref="P647:X647"/>
    <mergeCell ref="Y647:AA647"/>
    <mergeCell ref="AB647:AD647"/>
    <mergeCell ref="AE647:AM647"/>
    <mergeCell ref="B647:C647"/>
    <mergeCell ref="D648:J648"/>
    <mergeCell ref="K648:O648"/>
    <mergeCell ref="P648:X648"/>
    <mergeCell ref="Y648:AA648"/>
    <mergeCell ref="AB648:AD648"/>
    <mergeCell ref="AE648:AM648"/>
    <mergeCell ref="B648:C648"/>
    <mergeCell ref="D649:J649"/>
    <mergeCell ref="K649:O649"/>
    <mergeCell ref="P649:X649"/>
    <mergeCell ref="Y649:AA649"/>
    <mergeCell ref="AB649:AD649"/>
    <mergeCell ref="AE649:AM649"/>
    <mergeCell ref="B649:C649"/>
    <mergeCell ref="D650:J650"/>
    <mergeCell ref="K650:O650"/>
    <mergeCell ref="P650:X650"/>
    <mergeCell ref="Y650:AA650"/>
    <mergeCell ref="AB650:AD650"/>
    <mergeCell ref="AE650:AM650"/>
    <mergeCell ref="B650:C650"/>
    <mergeCell ref="D651:J651"/>
    <mergeCell ref="K651:O651"/>
    <mergeCell ref="P651:X651"/>
    <mergeCell ref="Y651:AA651"/>
    <mergeCell ref="AB651:AD651"/>
    <mergeCell ref="AE651:AM651"/>
    <mergeCell ref="B651:C651"/>
    <mergeCell ref="D652:J652"/>
    <mergeCell ref="K652:O652"/>
    <mergeCell ref="P652:X652"/>
    <mergeCell ref="Y652:AA652"/>
    <mergeCell ref="AB652:AD652"/>
    <mergeCell ref="AE652:AM652"/>
    <mergeCell ref="B652:C652"/>
    <mergeCell ref="D653:J653"/>
    <mergeCell ref="K653:O653"/>
    <mergeCell ref="P653:X653"/>
    <mergeCell ref="Y653:AA653"/>
    <mergeCell ref="AB653:AD653"/>
    <mergeCell ref="AE653:AM653"/>
    <mergeCell ref="B653:C653"/>
    <mergeCell ref="D654:J654"/>
    <mergeCell ref="K654:O654"/>
    <mergeCell ref="P654:X654"/>
    <mergeCell ref="Y654:AA654"/>
    <mergeCell ref="AB654:AD654"/>
    <mergeCell ref="AE654:AM654"/>
    <mergeCell ref="B654:C654"/>
    <mergeCell ref="D655:J655"/>
    <mergeCell ref="K655:O655"/>
    <mergeCell ref="P655:X655"/>
    <mergeCell ref="Y655:AA655"/>
    <mergeCell ref="AB655:AD655"/>
    <mergeCell ref="AE655:AM655"/>
    <mergeCell ref="B655:C655"/>
    <mergeCell ref="D656:J656"/>
    <mergeCell ref="K656:O656"/>
    <mergeCell ref="P656:X656"/>
    <mergeCell ref="Y656:AA656"/>
    <mergeCell ref="AB656:AD656"/>
    <mergeCell ref="AE656:AM656"/>
    <mergeCell ref="B656:C656"/>
    <mergeCell ref="D657:J657"/>
    <mergeCell ref="K657:O657"/>
    <mergeCell ref="P657:X657"/>
    <mergeCell ref="Y657:AA657"/>
    <mergeCell ref="AB657:AD657"/>
    <mergeCell ref="AE657:AM657"/>
    <mergeCell ref="B657:C657"/>
    <mergeCell ref="D658:J658"/>
    <mergeCell ref="K658:O658"/>
    <mergeCell ref="P658:X658"/>
    <mergeCell ref="Y658:AA658"/>
    <mergeCell ref="AB658:AD658"/>
    <mergeCell ref="AE658:AM658"/>
    <mergeCell ref="B658:C658"/>
    <mergeCell ref="D659:J659"/>
    <mergeCell ref="K659:O659"/>
    <mergeCell ref="P659:X659"/>
    <mergeCell ref="Y659:AA659"/>
    <mergeCell ref="AB659:AD659"/>
    <mergeCell ref="AE659:AM659"/>
    <mergeCell ref="B659:C659"/>
    <mergeCell ref="D660:J660"/>
    <mergeCell ref="K660:O660"/>
    <mergeCell ref="P660:X660"/>
    <mergeCell ref="Y660:AA660"/>
    <mergeCell ref="AB660:AD660"/>
    <mergeCell ref="AE660:AM660"/>
    <mergeCell ref="B660:C660"/>
    <mergeCell ref="D661:J661"/>
    <mergeCell ref="K661:O661"/>
    <mergeCell ref="P661:X661"/>
    <mergeCell ref="Y661:AA661"/>
    <mergeCell ref="AB661:AD661"/>
    <mergeCell ref="AE661:AM661"/>
    <mergeCell ref="B661:C661"/>
    <mergeCell ref="D662:J662"/>
    <mergeCell ref="K662:O662"/>
    <mergeCell ref="P662:X662"/>
    <mergeCell ref="Y662:AA662"/>
    <mergeCell ref="AB662:AD662"/>
    <mergeCell ref="AE662:AM662"/>
    <mergeCell ref="B662:C662"/>
    <mergeCell ref="D663:J663"/>
    <mergeCell ref="K663:O663"/>
    <mergeCell ref="P663:X663"/>
    <mergeCell ref="Y663:AA663"/>
    <mergeCell ref="AB663:AD663"/>
    <mergeCell ref="AE663:AM663"/>
    <mergeCell ref="B663:C663"/>
    <mergeCell ref="D664:J664"/>
    <mergeCell ref="K664:O664"/>
    <mergeCell ref="P664:X664"/>
    <mergeCell ref="Y664:AA664"/>
    <mergeCell ref="AB664:AD664"/>
    <mergeCell ref="AE664:AM664"/>
    <mergeCell ref="B664:C664"/>
    <mergeCell ref="D665:J665"/>
    <mergeCell ref="K665:O665"/>
    <mergeCell ref="P665:X665"/>
    <mergeCell ref="Y665:AA665"/>
    <mergeCell ref="AB665:AD665"/>
    <mergeCell ref="AE665:AM665"/>
    <mergeCell ref="B665:C665"/>
    <mergeCell ref="D666:J666"/>
    <mergeCell ref="K666:O666"/>
    <mergeCell ref="P666:X666"/>
    <mergeCell ref="Y666:AA666"/>
    <mergeCell ref="AB666:AD666"/>
    <mergeCell ref="AE666:AM666"/>
    <mergeCell ref="B666:C666"/>
    <mergeCell ref="D667:J667"/>
    <mergeCell ref="K667:O667"/>
    <mergeCell ref="P667:X667"/>
    <mergeCell ref="Y667:AA667"/>
    <mergeCell ref="AB667:AD667"/>
    <mergeCell ref="AE667:AM667"/>
    <mergeCell ref="B667:C667"/>
    <mergeCell ref="D668:J668"/>
    <mergeCell ref="K668:O668"/>
    <mergeCell ref="P668:X668"/>
    <mergeCell ref="Y668:AA668"/>
    <mergeCell ref="AB668:AD668"/>
    <mergeCell ref="AE668:AM668"/>
    <mergeCell ref="B668:C668"/>
    <mergeCell ref="D669:J669"/>
    <mergeCell ref="K669:O669"/>
    <mergeCell ref="P669:X669"/>
    <mergeCell ref="Y669:AA669"/>
    <mergeCell ref="AB669:AD669"/>
    <mergeCell ref="AE669:AM669"/>
    <mergeCell ref="B669:C669"/>
    <mergeCell ref="D670:J670"/>
    <mergeCell ref="K670:O670"/>
    <mergeCell ref="P670:X670"/>
    <mergeCell ref="Y670:AA670"/>
    <mergeCell ref="AB670:AD670"/>
    <mergeCell ref="AE670:AM670"/>
    <mergeCell ref="B670:C670"/>
    <mergeCell ref="D671:J671"/>
    <mergeCell ref="K671:O671"/>
    <mergeCell ref="P671:X671"/>
    <mergeCell ref="Y671:AA671"/>
    <mergeCell ref="AB671:AD671"/>
    <mergeCell ref="AE671:AM671"/>
    <mergeCell ref="B671:C671"/>
    <mergeCell ref="D672:J672"/>
    <mergeCell ref="K672:O672"/>
    <mergeCell ref="P672:X672"/>
    <mergeCell ref="Y672:AA672"/>
    <mergeCell ref="AB672:AD672"/>
    <mergeCell ref="AE672:AM672"/>
    <mergeCell ref="B672:C672"/>
    <mergeCell ref="D673:J673"/>
    <mergeCell ref="K673:O673"/>
    <mergeCell ref="P673:X673"/>
    <mergeCell ref="Y673:AA673"/>
    <mergeCell ref="AB673:AD673"/>
    <mergeCell ref="AE673:AM673"/>
    <mergeCell ref="B673:C673"/>
    <mergeCell ref="D674:J674"/>
    <mergeCell ref="K674:O674"/>
    <mergeCell ref="P674:X674"/>
    <mergeCell ref="Y674:AA674"/>
    <mergeCell ref="AB674:AD674"/>
    <mergeCell ref="AE674:AM674"/>
    <mergeCell ref="B674:C674"/>
    <mergeCell ref="D675:J675"/>
    <mergeCell ref="K675:O675"/>
    <mergeCell ref="P675:X675"/>
    <mergeCell ref="Y675:AA675"/>
    <mergeCell ref="AB675:AD675"/>
    <mergeCell ref="AE675:AM675"/>
    <mergeCell ref="B675:C675"/>
    <mergeCell ref="D676:J676"/>
    <mergeCell ref="K676:O676"/>
    <mergeCell ref="P676:X676"/>
    <mergeCell ref="Y676:AA676"/>
    <mergeCell ref="AB676:AD676"/>
    <mergeCell ref="AE676:AM676"/>
    <mergeCell ref="B676:C676"/>
    <mergeCell ref="D677:J677"/>
    <mergeCell ref="K677:O677"/>
    <mergeCell ref="P677:X677"/>
    <mergeCell ref="Y677:AA677"/>
    <mergeCell ref="AB677:AD677"/>
    <mergeCell ref="AE677:AM677"/>
    <mergeCell ref="B677:C677"/>
    <mergeCell ref="D678:J678"/>
    <mergeCell ref="K678:O678"/>
    <mergeCell ref="P678:X678"/>
    <mergeCell ref="Y678:AA678"/>
    <mergeCell ref="AB678:AD678"/>
    <mergeCell ref="AE678:AM678"/>
    <mergeCell ref="B678:C678"/>
    <mergeCell ref="D679:J679"/>
    <mergeCell ref="K679:O679"/>
    <mergeCell ref="P679:X679"/>
    <mergeCell ref="Y679:AA679"/>
    <mergeCell ref="AB679:AD679"/>
    <mergeCell ref="AE679:AM679"/>
    <mergeCell ref="B679:C679"/>
    <mergeCell ref="D680:J680"/>
    <mergeCell ref="K680:O680"/>
    <mergeCell ref="P680:X680"/>
    <mergeCell ref="Y680:AA680"/>
    <mergeCell ref="AB680:AD680"/>
    <mergeCell ref="AE680:AM680"/>
    <mergeCell ref="B680:C680"/>
    <mergeCell ref="D681:J681"/>
    <mergeCell ref="K681:O681"/>
    <mergeCell ref="P681:X681"/>
    <mergeCell ref="Y681:AA681"/>
    <mergeCell ref="AB681:AD681"/>
    <mergeCell ref="AE681:AM681"/>
    <mergeCell ref="B681:C681"/>
    <mergeCell ref="D682:J682"/>
    <mergeCell ref="K682:O682"/>
    <mergeCell ref="P682:X682"/>
    <mergeCell ref="Y682:AA682"/>
    <mergeCell ref="AB682:AD682"/>
    <mergeCell ref="AE682:AM682"/>
    <mergeCell ref="B682:C682"/>
    <mergeCell ref="D683:J683"/>
    <mergeCell ref="K683:O683"/>
    <mergeCell ref="P683:X683"/>
    <mergeCell ref="Y683:AA683"/>
    <mergeCell ref="AB683:AD683"/>
    <mergeCell ref="AE683:AM683"/>
    <mergeCell ref="B683:C683"/>
    <mergeCell ref="D684:J684"/>
    <mergeCell ref="K684:O684"/>
    <mergeCell ref="P684:X684"/>
    <mergeCell ref="Y684:AA684"/>
    <mergeCell ref="AB684:AD684"/>
    <mergeCell ref="AE684:AM684"/>
    <mergeCell ref="B684:C684"/>
    <mergeCell ref="D685:J685"/>
    <mergeCell ref="K685:O685"/>
    <mergeCell ref="P685:X685"/>
    <mergeCell ref="Y685:AA685"/>
    <mergeCell ref="AB685:AD685"/>
    <mergeCell ref="AE685:AM685"/>
    <mergeCell ref="B685:C685"/>
    <mergeCell ref="D686:J686"/>
    <mergeCell ref="K686:O686"/>
    <mergeCell ref="P686:X686"/>
    <mergeCell ref="Y686:AA686"/>
    <mergeCell ref="AB686:AD686"/>
    <mergeCell ref="AE686:AM686"/>
    <mergeCell ref="B686:C686"/>
    <mergeCell ref="D687:J687"/>
    <mergeCell ref="K687:O687"/>
    <mergeCell ref="P687:X687"/>
    <mergeCell ref="Y687:AA687"/>
    <mergeCell ref="AB687:AD687"/>
    <mergeCell ref="AE687:AM687"/>
    <mergeCell ref="B687:C687"/>
    <mergeCell ref="D688:J688"/>
    <mergeCell ref="K688:O688"/>
    <mergeCell ref="P688:X688"/>
    <mergeCell ref="Y688:AA688"/>
    <mergeCell ref="AB688:AD688"/>
    <mergeCell ref="AE688:AM688"/>
    <mergeCell ref="B688:C688"/>
    <mergeCell ref="D689:J689"/>
    <mergeCell ref="K689:O689"/>
    <mergeCell ref="P689:X689"/>
    <mergeCell ref="Y689:AA689"/>
    <mergeCell ref="AB689:AD689"/>
    <mergeCell ref="AE689:AM689"/>
    <mergeCell ref="B689:C689"/>
    <mergeCell ref="D690:J690"/>
    <mergeCell ref="K690:O690"/>
    <mergeCell ref="P690:X690"/>
    <mergeCell ref="Y690:AA690"/>
    <mergeCell ref="AB690:AD690"/>
    <mergeCell ref="AE690:AM690"/>
    <mergeCell ref="B690:C690"/>
    <mergeCell ref="D691:J691"/>
    <mergeCell ref="K691:O691"/>
    <mergeCell ref="P691:X691"/>
    <mergeCell ref="Y691:AA691"/>
    <mergeCell ref="AB691:AD691"/>
    <mergeCell ref="AE691:AM691"/>
    <mergeCell ref="B691:C691"/>
    <mergeCell ref="D692:J692"/>
    <mergeCell ref="K692:O692"/>
    <mergeCell ref="P692:X692"/>
    <mergeCell ref="Y692:AA692"/>
    <mergeCell ref="AB692:AD692"/>
    <mergeCell ref="AE692:AM692"/>
    <mergeCell ref="B692:C692"/>
    <mergeCell ref="D693:J693"/>
    <mergeCell ref="K693:O693"/>
    <mergeCell ref="P693:X693"/>
    <mergeCell ref="Y693:AA693"/>
    <mergeCell ref="AB693:AD693"/>
    <mergeCell ref="AE693:AM693"/>
    <mergeCell ref="B693:C693"/>
    <mergeCell ref="D694:J694"/>
    <mergeCell ref="K694:O694"/>
    <mergeCell ref="P694:X694"/>
    <mergeCell ref="Y694:AA694"/>
    <mergeCell ref="AB694:AD694"/>
    <mergeCell ref="AE694:AM694"/>
    <mergeCell ref="B694:C694"/>
    <mergeCell ref="D695:J695"/>
    <mergeCell ref="K695:O695"/>
    <mergeCell ref="P695:X695"/>
    <mergeCell ref="Y695:AA695"/>
    <mergeCell ref="AB695:AD695"/>
    <mergeCell ref="AE695:AM695"/>
    <mergeCell ref="B695:C695"/>
    <mergeCell ref="D696:J696"/>
    <mergeCell ref="K696:O696"/>
    <mergeCell ref="P696:X696"/>
    <mergeCell ref="Y696:AA696"/>
    <mergeCell ref="AB696:AD696"/>
    <mergeCell ref="AE696:AM696"/>
    <mergeCell ref="B696:C696"/>
    <mergeCell ref="D697:J697"/>
    <mergeCell ref="K697:O697"/>
    <mergeCell ref="P697:X697"/>
    <mergeCell ref="Y697:AA697"/>
    <mergeCell ref="AB697:AD697"/>
    <mergeCell ref="AE697:AM697"/>
    <mergeCell ref="B697:C697"/>
    <mergeCell ref="D698:J698"/>
    <mergeCell ref="K698:O698"/>
    <mergeCell ref="P698:X698"/>
    <mergeCell ref="Y698:AA698"/>
    <mergeCell ref="AB698:AD698"/>
    <mergeCell ref="AE698:AM698"/>
    <mergeCell ref="B698:C698"/>
    <mergeCell ref="D699:J699"/>
    <mergeCell ref="K699:O699"/>
    <mergeCell ref="P699:X699"/>
    <mergeCell ref="Y699:AA699"/>
    <mergeCell ref="AB699:AD699"/>
    <mergeCell ref="AE699:AM699"/>
    <mergeCell ref="B699:C699"/>
  </mergeCells>
  <conditionalFormatting sqref="D14:O1013">
    <cfRule type="expression" dxfId="2" priority="1">
      <formula>$D14="Other (List)"</formula>
    </cfRule>
  </conditionalFormatting>
  <dataValidations count="1">
    <dataValidation type="decimal" allowBlank="1" showInputMessage="1" showErrorMessage="1" prompt="Use Number, DO NOT use alphabet" sqref="Y14:Y1013 AB14:AB1013" xr:uid="{00000000-0002-0000-0300-000000000000}">
      <formula1>0</formula1>
      <formula2>5000</formula2>
    </dataValidation>
  </dataValidations>
  <pageMargins left="0.7" right="0.7" top="0.75" bottom="0.75" header="0" footer="0"/>
  <pageSetup orientation="portrait"/>
  <extLst>
    <ext xmlns:x14="http://schemas.microsoft.com/office/spreadsheetml/2009/9/main" uri="{CCE6A557-97BC-4b89-ADB6-D9C93CAAB3DF}">
      <x14:dataValidations xmlns:xm="http://schemas.microsoft.com/office/excel/2006/main" count="1">
        <x14:dataValidation type="list" allowBlank="1" showErrorMessage="1" xr:uid="{00000000-0002-0000-0300-000001000000}">
          <x14:formula1>
            <xm:f>'Drop Down Boxes'!$L$59:$L$63</xm:f>
          </x14:formula1>
          <xm:sqref>D14:D1013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3F3151"/>
  </sheetPr>
  <dimension ref="A1:AA1000"/>
  <sheetViews>
    <sheetView workbookViewId="0"/>
  </sheetViews>
  <sheetFormatPr defaultColWidth="14.42578125" defaultRowHeight="15" customHeight="1"/>
  <cols>
    <col min="1" max="1" width="5.7109375" customWidth="1"/>
    <col min="2" max="5" width="15.7109375" customWidth="1"/>
    <col min="6" max="6" width="5.28515625" customWidth="1"/>
    <col min="7" max="8" width="15.7109375" customWidth="1"/>
    <col min="9" max="9" width="4.140625" customWidth="1"/>
    <col min="10" max="11" width="15.7109375" customWidth="1"/>
    <col min="12" max="12" width="4.42578125" customWidth="1"/>
    <col min="13" max="15" width="15.7109375" customWidth="1"/>
    <col min="16" max="25" width="10.7109375" customWidth="1"/>
    <col min="26" max="27" width="8.85546875" customWidth="1"/>
  </cols>
  <sheetData>
    <row r="1" spans="1:27" ht="35.25">
      <c r="A1" s="117" t="s">
        <v>123</v>
      </c>
      <c r="B1" s="118" t="s">
        <v>224</v>
      </c>
      <c r="C1" s="118" t="s">
        <v>225</v>
      </c>
      <c r="D1" s="119" t="s">
        <v>226</v>
      </c>
      <c r="E1" s="119" t="s">
        <v>227</v>
      </c>
      <c r="F1" s="120"/>
      <c r="G1" s="119" t="s">
        <v>228</v>
      </c>
      <c r="H1" s="119" t="s">
        <v>229</v>
      </c>
      <c r="I1" s="120"/>
      <c r="J1" s="119" t="s">
        <v>230</v>
      </c>
      <c r="K1" s="119" t="s">
        <v>231</v>
      </c>
      <c r="L1" s="121"/>
      <c r="M1" s="122" t="s">
        <v>232</v>
      </c>
      <c r="N1" s="123" t="s">
        <v>233</v>
      </c>
      <c r="O1" s="122" t="s">
        <v>234</v>
      </c>
      <c r="P1" s="392" t="s">
        <v>235</v>
      </c>
      <c r="Q1" s="386"/>
      <c r="R1" s="386"/>
      <c r="S1" s="386"/>
      <c r="T1" s="386"/>
      <c r="U1" s="386"/>
      <c r="V1" s="386"/>
      <c r="W1" s="386"/>
      <c r="X1" s="386"/>
      <c r="Y1" s="387"/>
    </row>
    <row r="2" spans="1:27" ht="18.75">
      <c r="A2" s="373" t="str">
        <f>'Initial Info Client Demographic'!A2</f>
        <v xml:space="preserve">WV Bureau for Behavioral Health  - Family and Community Support Program </v>
      </c>
      <c r="B2" s="262"/>
      <c r="C2" s="262"/>
      <c r="D2" s="262"/>
      <c r="E2" s="262"/>
      <c r="F2" s="262"/>
      <c r="G2" s="262"/>
      <c r="H2" s="262"/>
      <c r="I2" s="262"/>
      <c r="J2" s="262"/>
      <c r="K2" s="262"/>
      <c r="L2" s="262"/>
      <c r="M2" s="262"/>
      <c r="N2" s="262"/>
      <c r="O2" s="262"/>
      <c r="P2" s="262"/>
      <c r="Q2" s="262"/>
      <c r="R2" s="262"/>
      <c r="S2" s="262"/>
      <c r="T2" s="262"/>
      <c r="U2" s="262"/>
      <c r="V2" s="262"/>
      <c r="W2" s="262"/>
      <c r="X2" s="262"/>
      <c r="Y2" s="302"/>
    </row>
    <row r="3" spans="1:27" ht="18.75">
      <c r="A3" s="393"/>
      <c r="B3" s="256"/>
      <c r="C3" s="256"/>
      <c r="D3" s="256"/>
      <c r="E3" s="257"/>
      <c r="F3" s="394" t="str">
        <f>'Initial Info Client Demographic'!A3</f>
        <v>Fiscal Year</v>
      </c>
      <c r="G3" s="256"/>
      <c r="H3" s="256"/>
      <c r="I3" s="305"/>
      <c r="J3" s="25">
        <f>'Initial Info Client Demographic'!F3</f>
        <v>2026</v>
      </c>
      <c r="K3" s="374" t="str">
        <f>'Initial Info Client Demographic'!G3</f>
        <v>(July 1st - June 30th)  V  2022 06 30</v>
      </c>
      <c r="L3" s="256"/>
      <c r="M3" s="256"/>
      <c r="N3" s="256"/>
      <c r="O3" s="257"/>
      <c r="P3" s="112"/>
      <c r="Q3" s="112"/>
      <c r="R3" s="112"/>
      <c r="S3" s="112"/>
      <c r="T3" s="112"/>
      <c r="U3" s="112"/>
      <c r="V3" s="112"/>
      <c r="W3" s="112"/>
      <c r="X3" s="112"/>
      <c r="Y3" s="114"/>
    </row>
    <row r="4" spans="1:27" ht="18.75">
      <c r="A4" s="375" t="str">
        <f>'Initial Info Client Demographic'!A4</f>
        <v xml:space="preserve"> return electronically via -email to BBHReporting@wv.gov by the 25th day of the following month</v>
      </c>
      <c r="B4" s="256"/>
      <c r="C4" s="256"/>
      <c r="D4" s="256"/>
      <c r="E4" s="256"/>
      <c r="F4" s="256"/>
      <c r="G4" s="256"/>
      <c r="H4" s="256"/>
      <c r="I4" s="256"/>
      <c r="J4" s="256"/>
      <c r="K4" s="256"/>
      <c r="L4" s="256"/>
      <c r="M4" s="256"/>
      <c r="N4" s="256"/>
      <c r="O4" s="256"/>
      <c r="P4" s="256"/>
      <c r="Q4" s="256"/>
      <c r="R4" s="256"/>
      <c r="S4" s="256"/>
      <c r="T4" s="256"/>
      <c r="U4" s="256"/>
      <c r="V4" s="256"/>
      <c r="W4" s="256"/>
      <c r="X4" s="256"/>
      <c r="Y4" s="305"/>
    </row>
    <row r="5" spans="1:27" ht="19.5" customHeight="1">
      <c r="A5" s="391" t="s">
        <v>236</v>
      </c>
      <c r="B5" s="245"/>
      <c r="C5" s="245"/>
      <c r="D5" s="248"/>
      <c r="E5" s="289" t="str">
        <f>'Initial Info Client Demographic'!D6</f>
        <v xml:space="preserve">Family and Community Support Program </v>
      </c>
      <c r="F5" s="245"/>
      <c r="G5" s="245"/>
      <c r="H5" s="245"/>
      <c r="I5" s="245"/>
      <c r="J5" s="248"/>
      <c r="K5" s="391" t="s">
        <v>215</v>
      </c>
      <c r="L5" s="245"/>
      <c r="M5" s="245"/>
      <c r="N5" s="248"/>
      <c r="O5" s="364" t="str">
        <f>'Initial Info Client Demographic'!K6</f>
        <v>Formal Name listed on the Grant</v>
      </c>
      <c r="P5" s="245"/>
      <c r="Q5" s="245"/>
      <c r="R5" s="245"/>
      <c r="S5" s="245"/>
      <c r="T5" s="245"/>
      <c r="U5" s="245"/>
      <c r="V5" s="245"/>
      <c r="W5" s="245"/>
      <c r="X5" s="245"/>
      <c r="Y5" s="248"/>
    </row>
    <row r="6" spans="1:27" ht="19.5" customHeight="1">
      <c r="A6" s="391" t="s">
        <v>182</v>
      </c>
      <c r="B6" s="245"/>
      <c r="C6" s="245"/>
      <c r="D6" s="248"/>
      <c r="E6" s="289" t="str">
        <f>'Initial Info Client Demographic'!D7</f>
        <v xml:space="preserve">Region </v>
      </c>
      <c r="F6" s="245"/>
      <c r="G6" s="245"/>
      <c r="H6" s="245"/>
      <c r="I6" s="245"/>
      <c r="J6" s="248"/>
      <c r="K6" s="391" t="s">
        <v>147</v>
      </c>
      <c r="L6" s="245"/>
      <c r="M6" s="245"/>
      <c r="N6" s="248"/>
      <c r="O6" s="364" t="str">
        <f>'Initial Info Client Demographic'!K7</f>
        <v>xx</v>
      </c>
      <c r="P6" s="245"/>
      <c r="Q6" s="245"/>
      <c r="R6" s="245"/>
      <c r="S6" s="245"/>
      <c r="T6" s="245"/>
      <c r="U6" s="245"/>
      <c r="V6" s="245"/>
      <c r="W6" s="245"/>
      <c r="X6" s="245"/>
      <c r="Y6" s="248"/>
    </row>
    <row r="7" spans="1:27" ht="19.5" customHeight="1">
      <c r="A7" s="298" t="s">
        <v>149</v>
      </c>
      <c r="B7" s="293"/>
      <c r="C7" s="293"/>
      <c r="D7" s="294"/>
      <c r="E7" s="292" t="str">
        <f>'Initial Info Client Demographic'!D8</f>
        <v>123 Anywhere Street. Anywhere, WV 00000</v>
      </c>
      <c r="F7" s="293"/>
      <c r="G7" s="293"/>
      <c r="H7" s="293"/>
      <c r="I7" s="293"/>
      <c r="J7" s="294"/>
      <c r="K7" s="391" t="s">
        <v>151</v>
      </c>
      <c r="L7" s="245"/>
      <c r="M7" s="245"/>
      <c r="N7" s="248"/>
      <c r="O7" s="364" t="str">
        <f>'Initial Info Client Demographic'!K8</f>
        <v>xxx</v>
      </c>
      <c r="P7" s="245"/>
      <c r="Q7" s="245"/>
      <c r="R7" s="245"/>
      <c r="S7" s="245"/>
      <c r="T7" s="245"/>
      <c r="U7" s="245"/>
      <c r="V7" s="245"/>
      <c r="W7" s="245"/>
      <c r="X7" s="245"/>
      <c r="Y7" s="248"/>
      <c r="AA7" s="96" t="s">
        <v>237</v>
      </c>
    </row>
    <row r="8" spans="1:27" ht="19.5" customHeight="1">
      <c r="A8" s="295"/>
      <c r="B8" s="296"/>
      <c r="C8" s="296"/>
      <c r="D8" s="297"/>
      <c r="E8" s="295"/>
      <c r="F8" s="296"/>
      <c r="G8" s="296"/>
      <c r="H8" s="296"/>
      <c r="I8" s="296"/>
      <c r="J8" s="297"/>
      <c r="K8" s="391" t="s">
        <v>216</v>
      </c>
      <c r="L8" s="245"/>
      <c r="M8" s="245"/>
      <c r="N8" s="248"/>
      <c r="O8" s="364" t="str">
        <f>'Initial Info Client Demographic'!K9</f>
        <v>G22</v>
      </c>
      <c r="P8" s="245"/>
      <c r="Q8" s="245"/>
      <c r="R8" s="245"/>
      <c r="S8" s="245"/>
      <c r="T8" s="245"/>
      <c r="U8" s="245"/>
      <c r="V8" s="245"/>
      <c r="W8" s="245"/>
      <c r="X8" s="245"/>
      <c r="Y8" s="248"/>
    </row>
    <row r="9" spans="1:27" ht="19.5" customHeight="1">
      <c r="A9" s="363" t="s">
        <v>238</v>
      </c>
      <c r="B9" s="245"/>
      <c r="C9" s="245"/>
      <c r="D9" s="248"/>
      <c r="E9" s="300" t="str">
        <f>'Initial Info Client Demographic'!D10</f>
        <v>July</v>
      </c>
      <c r="F9" s="245"/>
      <c r="G9" s="248"/>
      <c r="H9" s="300">
        <f>'Initial Info Client Demographic'!F10</f>
        <v>2025</v>
      </c>
      <c r="I9" s="245"/>
      <c r="J9" s="248"/>
      <c r="K9" s="391" t="s">
        <v>218</v>
      </c>
      <c r="L9" s="245"/>
      <c r="M9" s="245"/>
      <c r="N9" s="248"/>
      <c r="O9" s="364">
        <f>'Initial Info Client Demographic'!K10</f>
        <v>10000308</v>
      </c>
      <c r="P9" s="245"/>
      <c r="Q9" s="245"/>
      <c r="R9" s="245"/>
      <c r="S9" s="245"/>
      <c r="T9" s="245"/>
      <c r="U9" s="245"/>
      <c r="V9" s="245"/>
      <c r="W9" s="245"/>
      <c r="X9" s="245"/>
      <c r="Y9" s="248"/>
    </row>
    <row r="10" spans="1:27">
      <c r="A10" s="385" t="s">
        <v>239</v>
      </c>
      <c r="B10" s="386"/>
      <c r="C10" s="386"/>
      <c r="D10" s="386"/>
      <c r="E10" s="386"/>
      <c r="F10" s="386"/>
      <c r="G10" s="386"/>
      <c r="H10" s="386"/>
      <c r="I10" s="386"/>
      <c r="J10" s="386"/>
      <c r="K10" s="386"/>
      <c r="L10" s="386"/>
      <c r="M10" s="386"/>
      <c r="N10" s="386"/>
      <c r="O10" s="386"/>
      <c r="P10" s="386"/>
      <c r="Q10" s="386"/>
      <c r="R10" s="386"/>
      <c r="S10" s="386"/>
      <c r="T10" s="386"/>
      <c r="U10" s="386"/>
      <c r="V10" s="386"/>
      <c r="W10" s="386"/>
      <c r="X10" s="386"/>
      <c r="Y10" s="387"/>
    </row>
    <row r="11" spans="1:27" ht="35.25">
      <c r="A11" s="124" t="s">
        <v>123</v>
      </c>
      <c r="B11" s="125" t="s">
        <v>224</v>
      </c>
      <c r="C11" s="125" t="s">
        <v>225</v>
      </c>
      <c r="D11" s="126" t="s">
        <v>226</v>
      </c>
      <c r="E11" s="126" t="s">
        <v>227</v>
      </c>
      <c r="F11" s="127"/>
      <c r="G11" s="126" t="s">
        <v>228</v>
      </c>
      <c r="H11" s="126" t="s">
        <v>229</v>
      </c>
      <c r="I11" s="127"/>
      <c r="J11" s="126" t="s">
        <v>230</v>
      </c>
      <c r="K11" s="126" t="s">
        <v>231</v>
      </c>
      <c r="L11" s="128"/>
      <c r="M11" s="129" t="s">
        <v>240</v>
      </c>
      <c r="N11" s="130" t="s">
        <v>233</v>
      </c>
      <c r="O11" s="129" t="s">
        <v>234</v>
      </c>
      <c r="P11" s="388" t="s">
        <v>235</v>
      </c>
      <c r="Q11" s="389"/>
      <c r="R11" s="389"/>
      <c r="S11" s="389"/>
      <c r="T11" s="389"/>
      <c r="U11" s="389"/>
      <c r="V11" s="389"/>
      <c r="W11" s="389"/>
      <c r="X11" s="389"/>
      <c r="Y11" s="390"/>
    </row>
    <row r="12" spans="1:27" ht="39.75" customHeight="1">
      <c r="A12" s="131">
        <v>1</v>
      </c>
      <c r="B12" s="132" t="s">
        <v>156</v>
      </c>
      <c r="C12" s="133">
        <v>2022</v>
      </c>
      <c r="D12" s="134"/>
      <c r="E12" s="135"/>
      <c r="F12" s="136"/>
      <c r="G12" s="137"/>
      <c r="H12" s="137"/>
      <c r="I12" s="136"/>
      <c r="J12" s="138"/>
      <c r="K12" s="138"/>
      <c r="L12" s="136"/>
      <c r="M12" s="139"/>
      <c r="N12" s="140"/>
      <c r="O12" s="139"/>
      <c r="P12" s="384" t="s">
        <v>203</v>
      </c>
      <c r="Q12" s="296"/>
      <c r="R12" s="296"/>
      <c r="S12" s="296"/>
      <c r="T12" s="296"/>
      <c r="U12" s="296"/>
      <c r="V12" s="296"/>
      <c r="W12" s="296"/>
      <c r="X12" s="296"/>
      <c r="Y12" s="297"/>
    </row>
    <row r="13" spans="1:27" ht="39.75" customHeight="1">
      <c r="A13" s="141">
        <v>2</v>
      </c>
      <c r="B13" s="142" t="s">
        <v>241</v>
      </c>
      <c r="C13" s="143">
        <v>2022</v>
      </c>
      <c r="D13" s="144"/>
      <c r="E13" s="145"/>
      <c r="F13" s="146"/>
      <c r="G13" s="147"/>
      <c r="H13" s="147"/>
      <c r="I13" s="146"/>
      <c r="J13" s="148"/>
      <c r="K13" s="148"/>
      <c r="L13" s="146"/>
      <c r="M13" s="149"/>
      <c r="N13" s="150"/>
      <c r="O13" s="149"/>
      <c r="P13" s="384" t="s">
        <v>203</v>
      </c>
      <c r="Q13" s="296"/>
      <c r="R13" s="296"/>
      <c r="S13" s="296"/>
      <c r="T13" s="296"/>
      <c r="U13" s="296"/>
      <c r="V13" s="296"/>
      <c r="W13" s="296"/>
      <c r="X13" s="296"/>
      <c r="Y13" s="297"/>
    </row>
    <row r="14" spans="1:27" ht="49.5" customHeight="1">
      <c r="A14" s="141">
        <v>3</v>
      </c>
      <c r="B14" s="142" t="s">
        <v>242</v>
      </c>
      <c r="C14" s="143">
        <v>2022</v>
      </c>
      <c r="D14" s="144"/>
      <c r="E14" s="145"/>
      <c r="F14" s="146"/>
      <c r="G14" s="147"/>
      <c r="H14" s="147"/>
      <c r="I14" s="146"/>
      <c r="J14" s="148"/>
      <c r="K14" s="148"/>
      <c r="L14" s="146"/>
      <c r="M14" s="149"/>
      <c r="N14" s="150"/>
      <c r="O14" s="149"/>
      <c r="P14" s="384" t="s">
        <v>203</v>
      </c>
      <c r="Q14" s="296"/>
      <c r="R14" s="296"/>
      <c r="S14" s="296"/>
      <c r="T14" s="296"/>
      <c r="U14" s="296"/>
      <c r="V14" s="296"/>
      <c r="W14" s="296"/>
      <c r="X14" s="296"/>
      <c r="Y14" s="297"/>
    </row>
    <row r="15" spans="1:27" ht="49.5" customHeight="1">
      <c r="A15" s="141">
        <v>4</v>
      </c>
      <c r="B15" s="142" t="s">
        <v>243</v>
      </c>
      <c r="C15" s="143">
        <v>2022</v>
      </c>
      <c r="D15" s="144"/>
      <c r="E15" s="145"/>
      <c r="F15" s="146"/>
      <c r="G15" s="147"/>
      <c r="H15" s="147"/>
      <c r="I15" s="146"/>
      <c r="J15" s="148"/>
      <c r="K15" s="148"/>
      <c r="L15" s="146"/>
      <c r="M15" s="149"/>
      <c r="N15" s="150"/>
      <c r="O15" s="149"/>
      <c r="P15" s="384" t="s">
        <v>203</v>
      </c>
      <c r="Q15" s="296"/>
      <c r="R15" s="296"/>
      <c r="S15" s="296"/>
      <c r="T15" s="296"/>
      <c r="U15" s="296"/>
      <c r="V15" s="296"/>
      <c r="W15" s="296"/>
      <c r="X15" s="296"/>
      <c r="Y15" s="297"/>
    </row>
    <row r="16" spans="1:27" ht="49.5" customHeight="1">
      <c r="A16" s="141">
        <v>5</v>
      </c>
      <c r="B16" s="142" t="s">
        <v>244</v>
      </c>
      <c r="C16" s="143">
        <v>2022</v>
      </c>
      <c r="D16" s="144"/>
      <c r="E16" s="145"/>
      <c r="F16" s="146"/>
      <c r="G16" s="147"/>
      <c r="H16" s="147"/>
      <c r="I16" s="146"/>
      <c r="J16" s="148"/>
      <c r="K16" s="148"/>
      <c r="L16" s="146"/>
      <c r="M16" s="149"/>
      <c r="N16" s="150"/>
      <c r="O16" s="149"/>
      <c r="P16" s="384" t="s">
        <v>203</v>
      </c>
      <c r="Q16" s="296"/>
      <c r="R16" s="296"/>
      <c r="S16" s="296"/>
      <c r="T16" s="296"/>
      <c r="U16" s="296"/>
      <c r="V16" s="296"/>
      <c r="W16" s="296"/>
      <c r="X16" s="296"/>
      <c r="Y16" s="297"/>
    </row>
    <row r="17" spans="1:25" ht="49.5" customHeight="1">
      <c r="A17" s="141">
        <v>6</v>
      </c>
      <c r="B17" s="142" t="s">
        <v>245</v>
      </c>
      <c r="C17" s="143">
        <v>2022</v>
      </c>
      <c r="D17" s="144"/>
      <c r="E17" s="145"/>
      <c r="F17" s="146"/>
      <c r="G17" s="147"/>
      <c r="H17" s="147"/>
      <c r="I17" s="146"/>
      <c r="J17" s="148"/>
      <c r="K17" s="148"/>
      <c r="L17" s="146"/>
      <c r="M17" s="149"/>
      <c r="N17" s="150"/>
      <c r="O17" s="149"/>
      <c r="P17" s="384" t="s">
        <v>203</v>
      </c>
      <c r="Q17" s="296"/>
      <c r="R17" s="296"/>
      <c r="S17" s="296"/>
      <c r="T17" s="296"/>
      <c r="U17" s="296"/>
      <c r="V17" s="296"/>
      <c r="W17" s="296"/>
      <c r="X17" s="296"/>
      <c r="Y17" s="297"/>
    </row>
    <row r="18" spans="1:25" ht="49.5" customHeight="1">
      <c r="A18" s="141">
        <v>7</v>
      </c>
      <c r="B18" s="142" t="s">
        <v>246</v>
      </c>
      <c r="C18" s="143">
        <v>2023</v>
      </c>
      <c r="D18" s="144"/>
      <c r="E18" s="145"/>
      <c r="F18" s="146"/>
      <c r="G18" s="147"/>
      <c r="H18" s="147"/>
      <c r="I18" s="146"/>
      <c r="J18" s="148"/>
      <c r="K18" s="148"/>
      <c r="L18" s="146"/>
      <c r="M18" s="149"/>
      <c r="N18" s="150"/>
      <c r="O18" s="149"/>
      <c r="P18" s="384" t="s">
        <v>203</v>
      </c>
      <c r="Q18" s="296"/>
      <c r="R18" s="296"/>
      <c r="S18" s="296"/>
      <c r="T18" s="296"/>
      <c r="U18" s="296"/>
      <c r="V18" s="296"/>
      <c r="W18" s="296"/>
      <c r="X18" s="296"/>
      <c r="Y18" s="297"/>
    </row>
    <row r="19" spans="1:25" ht="49.5" customHeight="1">
      <c r="A19" s="141">
        <v>8</v>
      </c>
      <c r="B19" s="142" t="s">
        <v>247</v>
      </c>
      <c r="C19" s="143">
        <v>2023</v>
      </c>
      <c r="D19" s="144"/>
      <c r="E19" s="145"/>
      <c r="F19" s="146"/>
      <c r="G19" s="147"/>
      <c r="H19" s="147"/>
      <c r="I19" s="146"/>
      <c r="J19" s="148"/>
      <c r="K19" s="148"/>
      <c r="L19" s="146"/>
      <c r="M19" s="149"/>
      <c r="N19" s="150"/>
      <c r="O19" s="149"/>
      <c r="P19" s="384" t="s">
        <v>203</v>
      </c>
      <c r="Q19" s="296"/>
      <c r="R19" s="296"/>
      <c r="S19" s="296"/>
      <c r="T19" s="296"/>
      <c r="U19" s="296"/>
      <c r="V19" s="296"/>
      <c r="W19" s="296"/>
      <c r="X19" s="296"/>
      <c r="Y19" s="297"/>
    </row>
    <row r="20" spans="1:25" ht="49.5" customHeight="1">
      <c r="A20" s="141">
        <v>9</v>
      </c>
      <c r="B20" s="142" t="s">
        <v>248</v>
      </c>
      <c r="C20" s="143">
        <v>2023</v>
      </c>
      <c r="D20" s="144"/>
      <c r="E20" s="145"/>
      <c r="F20" s="146"/>
      <c r="G20" s="147"/>
      <c r="H20" s="147"/>
      <c r="I20" s="146"/>
      <c r="J20" s="148"/>
      <c r="K20" s="148"/>
      <c r="L20" s="146"/>
      <c r="M20" s="149"/>
      <c r="N20" s="150"/>
      <c r="O20" s="149"/>
      <c r="P20" s="384" t="s">
        <v>203</v>
      </c>
      <c r="Q20" s="296"/>
      <c r="R20" s="296"/>
      <c r="S20" s="296"/>
      <c r="T20" s="296"/>
      <c r="U20" s="296"/>
      <c r="V20" s="296"/>
      <c r="W20" s="296"/>
      <c r="X20" s="296"/>
      <c r="Y20" s="297"/>
    </row>
    <row r="21" spans="1:25" ht="49.5" customHeight="1">
      <c r="A21" s="141">
        <v>10</v>
      </c>
      <c r="B21" s="142" t="s">
        <v>249</v>
      </c>
      <c r="C21" s="143">
        <v>2023</v>
      </c>
      <c r="D21" s="144"/>
      <c r="E21" s="145"/>
      <c r="F21" s="146"/>
      <c r="G21" s="147"/>
      <c r="H21" s="147"/>
      <c r="I21" s="146"/>
      <c r="J21" s="148"/>
      <c r="K21" s="148"/>
      <c r="L21" s="146"/>
      <c r="M21" s="149"/>
      <c r="N21" s="150"/>
      <c r="O21" s="149"/>
      <c r="P21" s="384" t="s">
        <v>203</v>
      </c>
      <c r="Q21" s="296"/>
      <c r="R21" s="296"/>
      <c r="S21" s="296"/>
      <c r="T21" s="296"/>
      <c r="U21" s="296"/>
      <c r="V21" s="296"/>
      <c r="W21" s="296"/>
      <c r="X21" s="296"/>
      <c r="Y21" s="297"/>
    </row>
    <row r="22" spans="1:25" ht="49.5" customHeight="1">
      <c r="A22" s="141">
        <v>11</v>
      </c>
      <c r="B22" s="142" t="s">
        <v>250</v>
      </c>
      <c r="C22" s="143">
        <v>2023</v>
      </c>
      <c r="D22" s="144"/>
      <c r="E22" s="145"/>
      <c r="F22" s="146"/>
      <c r="G22" s="147"/>
      <c r="H22" s="147"/>
      <c r="I22" s="146"/>
      <c r="J22" s="148"/>
      <c r="K22" s="148"/>
      <c r="L22" s="146"/>
      <c r="M22" s="149"/>
      <c r="N22" s="150"/>
      <c r="O22" s="149"/>
      <c r="P22" s="384" t="s">
        <v>203</v>
      </c>
      <c r="Q22" s="296"/>
      <c r="R22" s="296"/>
      <c r="S22" s="296"/>
      <c r="T22" s="296"/>
      <c r="U22" s="296"/>
      <c r="V22" s="296"/>
      <c r="W22" s="296"/>
      <c r="X22" s="296"/>
      <c r="Y22" s="297"/>
    </row>
    <row r="23" spans="1:25" ht="49.5" customHeight="1">
      <c r="A23" s="141">
        <v>12</v>
      </c>
      <c r="B23" s="142" t="s">
        <v>251</v>
      </c>
      <c r="C23" s="143">
        <v>2023</v>
      </c>
      <c r="D23" s="144"/>
      <c r="E23" s="145"/>
      <c r="F23" s="146"/>
      <c r="G23" s="147"/>
      <c r="H23" s="147"/>
      <c r="I23" s="146"/>
      <c r="J23" s="148"/>
      <c r="K23" s="148"/>
      <c r="L23" s="146"/>
      <c r="M23" s="149"/>
      <c r="N23" s="150"/>
      <c r="O23" s="149"/>
      <c r="P23" s="384" t="s">
        <v>203</v>
      </c>
      <c r="Q23" s="296"/>
      <c r="R23" s="296"/>
      <c r="S23" s="296"/>
      <c r="T23" s="296"/>
      <c r="U23" s="296"/>
      <c r="V23" s="296"/>
      <c r="W23" s="296"/>
      <c r="X23" s="296"/>
      <c r="Y23" s="297"/>
    </row>
    <row r="24" spans="1:25" ht="49.5" customHeight="1">
      <c r="A24" s="131">
        <v>13</v>
      </c>
      <c r="B24" s="142" t="s">
        <v>156</v>
      </c>
      <c r="C24" s="143">
        <v>2023</v>
      </c>
      <c r="D24" s="144"/>
      <c r="E24" s="145"/>
      <c r="F24" s="146"/>
      <c r="G24" s="147"/>
      <c r="H24" s="147"/>
      <c r="I24" s="146"/>
      <c r="J24" s="148"/>
      <c r="K24" s="148"/>
      <c r="L24" s="146"/>
      <c r="M24" s="149"/>
      <c r="N24" s="150"/>
      <c r="O24" s="149"/>
      <c r="P24" s="384" t="s">
        <v>203</v>
      </c>
      <c r="Q24" s="296"/>
      <c r="R24" s="296"/>
      <c r="S24" s="296"/>
      <c r="T24" s="296"/>
      <c r="U24" s="296"/>
      <c r="V24" s="296"/>
      <c r="W24" s="296"/>
      <c r="X24" s="296"/>
      <c r="Y24" s="297"/>
    </row>
    <row r="25" spans="1:25" ht="49.5" customHeight="1">
      <c r="A25" s="151"/>
      <c r="B25" s="383" t="s">
        <v>252</v>
      </c>
      <c r="C25" s="248"/>
      <c r="D25" s="152">
        <f t="shared" ref="D25:E25" si="0">SUM(D12:D24)</f>
        <v>0</v>
      </c>
      <c r="E25" s="153">
        <f t="shared" si="0"/>
        <v>0</v>
      </c>
      <c r="F25" s="154"/>
      <c r="G25" s="155">
        <f t="shared" ref="G25:H25" si="1">SUM(G12:G24)</f>
        <v>0</v>
      </c>
      <c r="H25" s="156">
        <f t="shared" si="1"/>
        <v>0</v>
      </c>
      <c r="I25" s="154"/>
      <c r="J25" s="157">
        <f t="shared" ref="J25:K25" si="2">SUM(J12:J24)</f>
        <v>0</v>
      </c>
      <c r="K25" s="158">
        <f t="shared" si="2"/>
        <v>0</v>
      </c>
      <c r="L25" s="154"/>
      <c r="M25" s="159">
        <f>SUM(M12:M24)</f>
        <v>0</v>
      </c>
      <c r="N25" s="160" t="s">
        <v>203</v>
      </c>
      <c r="O25" s="161">
        <f>SUM(O12:O24)</f>
        <v>0</v>
      </c>
      <c r="P25" s="162"/>
      <c r="Q25" s="163"/>
      <c r="R25" s="163"/>
      <c r="S25" s="163"/>
      <c r="T25" s="163"/>
      <c r="U25" s="163"/>
      <c r="V25" s="163"/>
      <c r="W25" s="163"/>
      <c r="X25" s="163"/>
      <c r="Y25" s="164"/>
    </row>
    <row r="26" spans="1:25" ht="49.5" customHeight="1">
      <c r="A26" s="165"/>
      <c r="B26" s="166"/>
      <c r="C26" s="72"/>
      <c r="D26" s="167"/>
      <c r="E26" s="167"/>
      <c r="F26" s="167"/>
      <c r="G26" s="167"/>
      <c r="H26" s="167"/>
      <c r="I26" s="167"/>
      <c r="J26" s="167"/>
      <c r="K26" s="167"/>
      <c r="L26" s="167"/>
      <c r="M26" s="167"/>
      <c r="N26" s="168"/>
      <c r="O26" s="167"/>
      <c r="P26" s="169"/>
      <c r="Q26" s="169"/>
      <c r="R26" s="169"/>
      <c r="S26" s="169"/>
      <c r="T26" s="169"/>
      <c r="U26" s="169"/>
      <c r="V26" s="169"/>
      <c r="W26" s="169"/>
      <c r="X26" s="169"/>
      <c r="Y26" s="169"/>
    </row>
    <row r="27" spans="1:25" ht="49.5" customHeight="1">
      <c r="B27" s="170"/>
      <c r="C27" s="170"/>
      <c r="D27" s="171"/>
      <c r="E27" s="171"/>
      <c r="F27" s="172"/>
      <c r="G27" s="171"/>
      <c r="H27" s="171"/>
      <c r="I27" s="172"/>
      <c r="J27" s="171"/>
      <c r="K27" s="171"/>
      <c r="L27" s="172"/>
      <c r="M27" s="171"/>
      <c r="N27" s="168"/>
      <c r="O27" s="171"/>
      <c r="P27" s="10"/>
      <c r="Q27" s="10"/>
      <c r="R27" s="10"/>
      <c r="S27" s="10"/>
      <c r="T27" s="10"/>
      <c r="U27" s="10"/>
      <c r="V27" s="10"/>
      <c r="W27" s="10"/>
      <c r="X27" s="10"/>
      <c r="Y27" s="10"/>
    </row>
    <row r="28" spans="1:25" ht="15.75" customHeight="1"/>
    <row r="29" spans="1:25" ht="15.75" customHeight="1"/>
    <row r="30" spans="1:25" ht="15.75" customHeight="1"/>
    <row r="31" spans="1:25" ht="15.75" customHeight="1"/>
    <row r="32" spans="1:25"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1">
    <mergeCell ref="P1:Y1"/>
    <mergeCell ref="A2:Y2"/>
    <mergeCell ref="A3:E3"/>
    <mergeCell ref="F3:I3"/>
    <mergeCell ref="K3:O3"/>
    <mergeCell ref="A4:Y4"/>
    <mergeCell ref="A5:D5"/>
    <mergeCell ref="O5:Y5"/>
    <mergeCell ref="K6:N6"/>
    <mergeCell ref="K7:N7"/>
    <mergeCell ref="E7:J8"/>
    <mergeCell ref="K8:N8"/>
    <mergeCell ref="O6:Y6"/>
    <mergeCell ref="O7:Y7"/>
    <mergeCell ref="E5:J5"/>
    <mergeCell ref="K5:N5"/>
    <mergeCell ref="A6:D6"/>
    <mergeCell ref="E6:J6"/>
    <mergeCell ref="A7:D8"/>
    <mergeCell ref="A10:Y10"/>
    <mergeCell ref="O8:Y8"/>
    <mergeCell ref="O9:Y9"/>
    <mergeCell ref="P11:Y11"/>
    <mergeCell ref="P12:Y12"/>
    <mergeCell ref="A9:D9"/>
    <mergeCell ref="E9:G9"/>
    <mergeCell ref="H9:J9"/>
    <mergeCell ref="K9:N9"/>
    <mergeCell ref="P13:Y13"/>
    <mergeCell ref="P14:Y14"/>
    <mergeCell ref="P15:Y15"/>
    <mergeCell ref="P23:Y23"/>
    <mergeCell ref="P24:Y24"/>
    <mergeCell ref="B25:C25"/>
    <mergeCell ref="P16:Y16"/>
    <mergeCell ref="P17:Y17"/>
    <mergeCell ref="P18:Y18"/>
    <mergeCell ref="P19:Y19"/>
    <mergeCell ref="P20:Y20"/>
    <mergeCell ref="P21:Y21"/>
    <mergeCell ref="P22:Y22"/>
  </mergeCells>
  <conditionalFormatting sqref="M12:N24">
    <cfRule type="expression" dxfId="1" priority="2">
      <formula>$M12&gt;=1</formula>
    </cfRule>
  </conditionalFormatting>
  <conditionalFormatting sqref="M26:N26">
    <cfRule type="expression" dxfId="0" priority="1">
      <formula>$M26&gt;=1</formula>
    </cfRule>
  </conditionalFormatting>
  <dataValidations count="1">
    <dataValidation type="decimal" allowBlank="1" showInputMessage="1" showErrorMessage="1" prompt="Use a number, do NOT use alphabet. " sqref="O12 D12:E24 G12:H24 J12:K24 M12:M24" xr:uid="{00000000-0002-0000-0400-000002000000}">
      <formula1>0</formula1>
      <formula2>10000</formula2>
    </dataValidation>
  </dataValidations>
  <pageMargins left="0.7" right="0.7" top="0.75" bottom="0.75" header="0" footer="0"/>
  <pageSetup orientation="portrait"/>
  <extLst>
    <ext xmlns:x14="http://schemas.microsoft.com/office/spreadsheetml/2009/9/main" uri="{CCE6A557-97BC-4b89-ADB6-D9C93CAAB3DF}">
      <x14:dataValidations xmlns:xm="http://schemas.microsoft.com/office/excel/2006/main" count="2">
        <x14:dataValidation type="list" allowBlank="1" showErrorMessage="1" xr:uid="{00000000-0002-0000-0400-000000000000}">
          <x14:formula1>
            <xm:f>'Drop Down Boxes'!$H$12:$H$20</xm:f>
          </x14:formula1>
          <xm:sqref>J3</xm:sqref>
        </x14:dataValidation>
        <x14:dataValidation type="list" allowBlank="1" showInputMessage="1" showErrorMessage="1" prompt="Select an option from drop-down list" xr:uid="{00000000-0002-0000-0400-000001000000}">
          <x14:formula1>
            <xm:f>'Drop Down Boxes'!$H$11:$H$20</xm:f>
          </x14:formula1>
          <xm:sqref>C12:C24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4F6128"/>
  </sheetPr>
  <dimension ref="A1:AR1000"/>
  <sheetViews>
    <sheetView workbookViewId="0">
      <selection sqref="A1:AK1"/>
    </sheetView>
  </sheetViews>
  <sheetFormatPr defaultColWidth="14.42578125" defaultRowHeight="15" customHeight="1"/>
  <cols>
    <col min="1" max="9" width="7.7109375" customWidth="1"/>
    <col min="10" max="10" width="9.140625" customWidth="1"/>
    <col min="11" max="44" width="7.7109375" customWidth="1"/>
  </cols>
  <sheetData>
    <row r="1" spans="1:37" ht="18.75">
      <c r="A1" s="373" t="str">
        <f>'Flex Funds offered during FY'!A2</f>
        <v xml:space="preserve">WV Bureau for Behavioral Health  - Family and Community Support Program </v>
      </c>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302"/>
    </row>
    <row r="2" spans="1:37" ht="18.75">
      <c r="G2" s="481" t="str">
        <f>'Initial Info Client Demographic'!A3</f>
        <v>Fiscal Year</v>
      </c>
      <c r="H2" s="256"/>
      <c r="I2" s="256"/>
      <c r="J2" s="256"/>
      <c r="K2" s="256"/>
      <c r="L2" s="256"/>
      <c r="M2" s="256"/>
      <c r="N2" s="305"/>
      <c r="O2" s="482">
        <f>'Initial Info Client Demographic'!F3</f>
        <v>2026</v>
      </c>
      <c r="P2" s="245"/>
      <c r="Q2" s="248"/>
      <c r="R2" s="374" t="str">
        <f>'Initial Info Client Demographic'!G3</f>
        <v>(July 1st - June 30th)  V  2022 06 30</v>
      </c>
      <c r="S2" s="256"/>
      <c r="T2" s="256"/>
      <c r="U2" s="256"/>
      <c r="V2" s="256"/>
      <c r="W2" s="256"/>
      <c r="X2" s="256"/>
      <c r="Y2" s="256"/>
      <c r="Z2" s="256"/>
      <c r="AA2" s="256"/>
      <c r="AB2" s="256"/>
      <c r="AC2" s="256"/>
      <c r="AD2" s="257"/>
      <c r="AE2" s="112"/>
      <c r="AF2" s="112"/>
      <c r="AG2" s="112"/>
      <c r="AH2" s="112"/>
      <c r="AI2" s="112"/>
      <c r="AJ2" s="112"/>
      <c r="AK2" s="114"/>
    </row>
    <row r="3" spans="1:37" ht="18.75">
      <c r="A3" s="375" t="str">
        <f>'Flex Funds offered during FY'!A4</f>
        <v xml:space="preserve"> return electronically via -email to BBHReporting@wv.gov by the 25th day of the following month</v>
      </c>
      <c r="B3" s="256"/>
      <c r="C3" s="256"/>
      <c r="D3" s="256"/>
      <c r="E3" s="256"/>
      <c r="F3" s="256"/>
      <c r="G3" s="256"/>
      <c r="H3" s="256"/>
      <c r="I3" s="256"/>
      <c r="J3" s="256"/>
      <c r="K3" s="256"/>
      <c r="L3" s="256"/>
      <c r="M3" s="256"/>
      <c r="N3" s="256"/>
      <c r="O3" s="256"/>
      <c r="P3" s="256"/>
      <c r="Q3" s="256"/>
      <c r="R3" s="256"/>
      <c r="S3" s="256"/>
      <c r="T3" s="256"/>
      <c r="U3" s="256"/>
      <c r="V3" s="256"/>
      <c r="W3" s="256"/>
      <c r="X3" s="256"/>
      <c r="Y3" s="256"/>
      <c r="Z3" s="256"/>
      <c r="AA3" s="256"/>
      <c r="AB3" s="256"/>
      <c r="AC3" s="256"/>
      <c r="AD3" s="256"/>
      <c r="AE3" s="256"/>
      <c r="AF3" s="256"/>
      <c r="AG3" s="256"/>
      <c r="AH3" s="256"/>
      <c r="AI3" s="256"/>
      <c r="AJ3" s="256"/>
      <c r="AK3" s="305"/>
    </row>
    <row r="4" spans="1:37">
      <c r="A4" s="483"/>
      <c r="B4" s="259"/>
      <c r="C4" s="259"/>
      <c r="D4" s="259"/>
      <c r="E4" s="259"/>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60"/>
    </row>
    <row r="5" spans="1:37" ht="19.5" customHeight="1">
      <c r="A5" s="360" t="s">
        <v>253</v>
      </c>
      <c r="B5" s="245"/>
      <c r="C5" s="245"/>
      <c r="D5" s="245"/>
      <c r="E5" s="245"/>
      <c r="F5" s="245"/>
      <c r="G5" s="245"/>
      <c r="H5" s="245"/>
      <c r="I5" s="248"/>
      <c r="J5" s="289" t="str">
        <f>'Initial Info Client Demographic'!D6</f>
        <v xml:space="preserve">Family and Community Support Program </v>
      </c>
      <c r="K5" s="245"/>
      <c r="L5" s="245"/>
      <c r="M5" s="245"/>
      <c r="N5" s="245"/>
      <c r="O5" s="245"/>
      <c r="P5" s="245"/>
      <c r="Q5" s="245"/>
      <c r="R5" s="245"/>
      <c r="S5" s="245"/>
      <c r="T5" s="248"/>
      <c r="U5" s="360" t="s">
        <v>215</v>
      </c>
      <c r="V5" s="245"/>
      <c r="W5" s="245"/>
      <c r="X5" s="248"/>
      <c r="Y5" s="364" t="str">
        <f>'Initial Info Client Demographic'!K6</f>
        <v>Formal Name listed on the Grant</v>
      </c>
      <c r="Z5" s="245"/>
      <c r="AA5" s="245"/>
      <c r="AB5" s="245"/>
      <c r="AC5" s="245"/>
      <c r="AD5" s="245"/>
      <c r="AE5" s="245"/>
      <c r="AF5" s="245"/>
      <c r="AG5" s="245"/>
      <c r="AH5" s="245"/>
      <c r="AI5" s="245"/>
      <c r="AJ5" s="245"/>
      <c r="AK5" s="248"/>
    </row>
    <row r="6" spans="1:37" ht="19.5" customHeight="1">
      <c r="A6" s="360" t="s">
        <v>254</v>
      </c>
      <c r="B6" s="245"/>
      <c r="C6" s="245"/>
      <c r="D6" s="245"/>
      <c r="E6" s="245"/>
      <c r="F6" s="245"/>
      <c r="G6" s="245"/>
      <c r="H6" s="245"/>
      <c r="I6" s="248"/>
      <c r="J6" s="289" t="str">
        <f>'Initial Info Client Demographic'!D7</f>
        <v xml:space="preserve">Region </v>
      </c>
      <c r="K6" s="245"/>
      <c r="L6" s="245"/>
      <c r="M6" s="245"/>
      <c r="N6" s="245"/>
      <c r="O6" s="245"/>
      <c r="P6" s="245"/>
      <c r="Q6" s="245"/>
      <c r="R6" s="245"/>
      <c r="S6" s="245"/>
      <c r="T6" s="248"/>
      <c r="U6" s="360" t="s">
        <v>147</v>
      </c>
      <c r="V6" s="245"/>
      <c r="W6" s="245"/>
      <c r="X6" s="248"/>
      <c r="Y6" s="364" t="str">
        <f>'Initial Info Client Demographic'!K7</f>
        <v>xx</v>
      </c>
      <c r="Z6" s="245"/>
      <c r="AA6" s="245"/>
      <c r="AB6" s="245"/>
      <c r="AC6" s="245"/>
      <c r="AD6" s="245"/>
      <c r="AE6" s="245"/>
      <c r="AF6" s="245"/>
      <c r="AG6" s="245"/>
      <c r="AH6" s="245"/>
      <c r="AI6" s="245"/>
      <c r="AJ6" s="245"/>
      <c r="AK6" s="248"/>
    </row>
    <row r="7" spans="1:37" ht="19.5" customHeight="1">
      <c r="A7" s="362" t="s">
        <v>149</v>
      </c>
      <c r="B7" s="293"/>
      <c r="C7" s="293"/>
      <c r="D7" s="293"/>
      <c r="E7" s="293"/>
      <c r="F7" s="293"/>
      <c r="G7" s="293"/>
      <c r="H7" s="293"/>
      <c r="I7" s="294"/>
      <c r="J7" s="292" t="str">
        <f>'Initial Info Client Demographic'!D8</f>
        <v>123 Anywhere Street. Anywhere, WV 00000</v>
      </c>
      <c r="K7" s="293"/>
      <c r="L7" s="293"/>
      <c r="M7" s="293"/>
      <c r="N7" s="293"/>
      <c r="O7" s="293"/>
      <c r="P7" s="293"/>
      <c r="Q7" s="293"/>
      <c r="R7" s="293"/>
      <c r="S7" s="293"/>
      <c r="T7" s="294"/>
      <c r="U7" s="360" t="s">
        <v>151</v>
      </c>
      <c r="V7" s="245"/>
      <c r="W7" s="245"/>
      <c r="X7" s="248"/>
      <c r="Y7" s="364" t="str">
        <f>'Initial Info Client Demographic'!K8</f>
        <v>xxx</v>
      </c>
      <c r="Z7" s="245"/>
      <c r="AA7" s="245"/>
      <c r="AB7" s="245"/>
      <c r="AC7" s="245"/>
      <c r="AD7" s="245"/>
      <c r="AE7" s="245"/>
      <c r="AF7" s="245"/>
      <c r="AG7" s="245"/>
      <c r="AH7" s="245"/>
      <c r="AI7" s="245"/>
      <c r="AJ7" s="245"/>
      <c r="AK7" s="248"/>
    </row>
    <row r="8" spans="1:37" ht="19.5" customHeight="1">
      <c r="A8" s="295"/>
      <c r="B8" s="296"/>
      <c r="C8" s="296"/>
      <c r="D8" s="296"/>
      <c r="E8" s="296"/>
      <c r="F8" s="296"/>
      <c r="G8" s="296"/>
      <c r="H8" s="296"/>
      <c r="I8" s="297"/>
      <c r="J8" s="295"/>
      <c r="K8" s="296"/>
      <c r="L8" s="296"/>
      <c r="M8" s="296"/>
      <c r="N8" s="296"/>
      <c r="O8" s="296"/>
      <c r="P8" s="296"/>
      <c r="Q8" s="296"/>
      <c r="R8" s="296"/>
      <c r="S8" s="296"/>
      <c r="T8" s="297"/>
      <c r="U8" s="360" t="s">
        <v>216</v>
      </c>
      <c r="V8" s="245"/>
      <c r="W8" s="245"/>
      <c r="X8" s="248"/>
      <c r="Y8" s="364" t="str">
        <f>'Initial Info Client Demographic'!K9</f>
        <v>G22</v>
      </c>
      <c r="Z8" s="245"/>
      <c r="AA8" s="245"/>
      <c r="AB8" s="245"/>
      <c r="AC8" s="245"/>
      <c r="AD8" s="245"/>
      <c r="AE8" s="245"/>
      <c r="AF8" s="245"/>
      <c r="AG8" s="245"/>
      <c r="AH8" s="245"/>
      <c r="AI8" s="245"/>
      <c r="AJ8" s="245"/>
      <c r="AK8" s="248"/>
    </row>
    <row r="9" spans="1:37" ht="19.5" customHeight="1">
      <c r="A9" s="480" t="s">
        <v>255</v>
      </c>
      <c r="B9" s="245"/>
      <c r="C9" s="245"/>
      <c r="D9" s="245"/>
      <c r="E9" s="245"/>
      <c r="F9" s="245"/>
      <c r="G9" s="245"/>
      <c r="H9" s="245"/>
      <c r="I9" s="248"/>
      <c r="J9" s="300" t="str">
        <f>'Initial Info Client Demographic'!D10</f>
        <v>July</v>
      </c>
      <c r="K9" s="245"/>
      <c r="L9" s="245"/>
      <c r="M9" s="245"/>
      <c r="N9" s="245"/>
      <c r="O9" s="248"/>
      <c r="P9" s="300">
        <f>'Initial Info Client Demographic'!F10</f>
        <v>2025</v>
      </c>
      <c r="Q9" s="245"/>
      <c r="R9" s="245"/>
      <c r="S9" s="245"/>
      <c r="T9" s="248"/>
      <c r="U9" s="361" t="s">
        <v>218</v>
      </c>
      <c r="V9" s="245"/>
      <c r="W9" s="245"/>
      <c r="X9" s="246"/>
      <c r="Y9" s="473">
        <f>'Initial Info Client Demographic'!K10</f>
        <v>10000308</v>
      </c>
      <c r="Z9" s="245"/>
      <c r="AA9" s="245"/>
      <c r="AB9" s="245"/>
      <c r="AC9" s="245"/>
      <c r="AD9" s="245"/>
      <c r="AE9" s="245"/>
      <c r="AF9" s="245"/>
      <c r="AG9" s="245"/>
      <c r="AH9" s="245"/>
      <c r="AI9" s="245"/>
      <c r="AJ9" s="245"/>
      <c r="AK9" s="248"/>
    </row>
    <row r="10" spans="1:37">
      <c r="A10" s="474" t="s">
        <v>256</v>
      </c>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263"/>
    </row>
    <row r="11" spans="1:37">
      <c r="A11" s="475"/>
      <c r="B11" s="256"/>
      <c r="C11" s="256"/>
      <c r="D11" s="256"/>
      <c r="E11" s="256"/>
      <c r="F11" s="256"/>
      <c r="G11" s="256"/>
      <c r="H11" s="256"/>
      <c r="I11" s="256"/>
      <c r="J11" s="256"/>
      <c r="K11" s="256"/>
      <c r="L11" s="256"/>
      <c r="M11" s="256"/>
      <c r="N11" s="256"/>
      <c r="O11" s="256"/>
      <c r="P11" s="256"/>
      <c r="Q11" s="256"/>
      <c r="R11" s="256"/>
      <c r="S11" s="256"/>
      <c r="T11" s="256"/>
      <c r="U11" s="256"/>
      <c r="V11" s="256"/>
      <c r="W11" s="256"/>
      <c r="X11" s="256"/>
      <c r="Y11" s="256"/>
      <c r="Z11" s="256"/>
      <c r="AA11" s="256"/>
      <c r="AB11" s="256"/>
      <c r="AC11" s="256"/>
      <c r="AD11" s="256"/>
      <c r="AE11" s="256"/>
      <c r="AF11" s="256"/>
      <c r="AG11" s="256"/>
      <c r="AH11" s="256"/>
      <c r="AI11" s="256"/>
      <c r="AJ11" s="256"/>
      <c r="AK11" s="257"/>
    </row>
    <row r="12" spans="1:37">
      <c r="A12" s="173"/>
      <c r="B12" s="173"/>
      <c r="C12" s="173"/>
      <c r="D12" s="173"/>
      <c r="E12" s="173"/>
      <c r="F12" s="173"/>
      <c r="G12" s="173"/>
      <c r="H12" s="173"/>
      <c r="I12" s="173"/>
      <c r="J12" s="173"/>
      <c r="K12" s="173"/>
      <c r="L12" s="173"/>
      <c r="M12" s="173"/>
      <c r="N12" s="173"/>
      <c r="O12" s="173"/>
      <c r="P12" s="173"/>
      <c r="Q12" s="173"/>
      <c r="R12" s="173"/>
      <c r="S12" s="173"/>
      <c r="T12" s="173"/>
      <c r="U12" s="173"/>
      <c r="V12" s="173"/>
      <c r="W12" s="173"/>
      <c r="X12" s="173"/>
      <c r="Y12" s="173"/>
      <c r="Z12" s="173"/>
      <c r="AA12" s="173"/>
      <c r="AB12" s="173"/>
      <c r="AC12" s="173"/>
      <c r="AD12" s="173"/>
      <c r="AE12" s="476"/>
      <c r="AF12" s="256"/>
      <c r="AG12" s="256"/>
      <c r="AH12" s="256"/>
      <c r="AI12" s="256"/>
      <c r="AJ12" s="256"/>
      <c r="AK12" s="257"/>
    </row>
    <row r="13" spans="1:37" ht="21">
      <c r="A13" s="174" t="s">
        <v>257</v>
      </c>
      <c r="B13" s="174"/>
      <c r="C13" s="174"/>
      <c r="D13" s="175"/>
      <c r="E13" s="175"/>
      <c r="F13" s="175"/>
      <c r="G13" s="175"/>
      <c r="H13" s="175"/>
      <c r="I13" s="175"/>
      <c r="J13" s="175"/>
      <c r="K13" s="175"/>
      <c r="L13" s="175"/>
      <c r="M13" s="175"/>
      <c r="N13" s="176"/>
      <c r="O13" s="175"/>
      <c r="P13" s="175"/>
      <c r="Q13" s="175"/>
      <c r="R13" s="175"/>
      <c r="S13" s="175"/>
      <c r="T13" s="175"/>
      <c r="U13" s="175"/>
      <c r="V13" s="175"/>
      <c r="W13" s="175"/>
      <c r="X13" s="175"/>
      <c r="Y13" s="175"/>
      <c r="Z13" s="175"/>
      <c r="AA13" s="175"/>
      <c r="AB13" s="175"/>
      <c r="AC13" s="477"/>
      <c r="AD13" s="256"/>
      <c r="AE13" s="256"/>
      <c r="AF13" s="256"/>
      <c r="AG13" s="256"/>
      <c r="AH13" s="256"/>
      <c r="AI13" s="256"/>
      <c r="AJ13" s="256"/>
      <c r="AK13" s="257"/>
    </row>
    <row r="15" spans="1:37" ht="19.5" customHeight="1"/>
    <row r="16" spans="1:37" ht="24.75" customHeight="1">
      <c r="A16" s="478" t="s">
        <v>258</v>
      </c>
      <c r="B16" s="259"/>
      <c r="C16" s="259"/>
      <c r="D16" s="259"/>
      <c r="E16" s="259"/>
      <c r="F16" s="259"/>
      <c r="G16" s="259"/>
      <c r="H16" s="259"/>
      <c r="I16" s="259"/>
      <c r="J16" s="259"/>
      <c r="K16" s="259"/>
      <c r="L16" s="259"/>
      <c r="M16" s="259"/>
      <c r="N16" s="259"/>
      <c r="O16" s="259"/>
      <c r="P16" s="259"/>
      <c r="Q16" s="259"/>
      <c r="R16" s="259"/>
      <c r="S16" s="259"/>
      <c r="T16" s="260"/>
      <c r="Y16" s="479" t="s">
        <v>259</v>
      </c>
      <c r="Z16" s="256"/>
      <c r="AA16" s="256"/>
      <c r="AB16" s="256"/>
      <c r="AC16" s="256"/>
      <c r="AD16" s="256"/>
      <c r="AE16" s="256"/>
      <c r="AF16" s="256"/>
      <c r="AG16" s="256"/>
      <c r="AH16" s="256"/>
      <c r="AI16" s="256"/>
      <c r="AJ16" s="256"/>
      <c r="AK16" s="257"/>
    </row>
    <row r="17" spans="1:44" ht="24.75" customHeight="1">
      <c r="A17" s="458" t="s">
        <v>260</v>
      </c>
      <c r="B17" s="245"/>
      <c r="C17" s="245"/>
      <c r="D17" s="245"/>
      <c r="E17" s="245"/>
      <c r="F17" s="245"/>
      <c r="G17" s="245"/>
      <c r="H17" s="248"/>
      <c r="I17" s="459" t="s">
        <v>261</v>
      </c>
      <c r="J17" s="245"/>
      <c r="K17" s="245"/>
      <c r="L17" s="248"/>
      <c r="M17" s="460"/>
      <c r="N17" s="245"/>
      <c r="O17" s="245"/>
      <c r="P17" s="248"/>
      <c r="Q17" s="461" t="s">
        <v>262</v>
      </c>
      <c r="R17" s="245"/>
      <c r="S17" s="245"/>
      <c r="T17" s="248"/>
      <c r="Y17" s="462" t="s">
        <v>263</v>
      </c>
      <c r="Z17" s="464" t="s">
        <v>264</v>
      </c>
      <c r="AA17" s="293"/>
      <c r="AB17" s="294"/>
      <c r="AC17" s="464" t="s">
        <v>192</v>
      </c>
      <c r="AD17" s="293"/>
      <c r="AE17" s="294"/>
      <c r="AF17" s="469" t="s">
        <v>265</v>
      </c>
      <c r="AG17" s="293"/>
      <c r="AH17" s="294"/>
      <c r="AI17" s="470" t="s">
        <v>252</v>
      </c>
      <c r="AJ17" s="471"/>
      <c r="AK17" s="472"/>
      <c r="AM17" s="72">
        <v>28</v>
      </c>
      <c r="AN17" s="72">
        <v>28</v>
      </c>
      <c r="AO17" s="72">
        <v>28</v>
      </c>
      <c r="AP17" s="72">
        <v>28</v>
      </c>
      <c r="AQ17" s="72">
        <v>28</v>
      </c>
      <c r="AR17" s="72">
        <v>28</v>
      </c>
    </row>
    <row r="18" spans="1:44" ht="24.75" customHeight="1">
      <c r="A18" s="456" t="s">
        <v>266</v>
      </c>
      <c r="B18" s="245"/>
      <c r="C18" s="245"/>
      <c r="D18" s="245"/>
      <c r="E18" s="245"/>
      <c r="F18" s="245"/>
      <c r="G18" s="245"/>
      <c r="H18" s="248"/>
      <c r="I18" s="457">
        <f>COUNTA('Flex Funds offered during FY'!D14:D1975)</f>
        <v>0</v>
      </c>
      <c r="J18" s="245"/>
      <c r="K18" s="245"/>
      <c r="L18" s="248"/>
      <c r="M18" s="454"/>
      <c r="N18" s="245"/>
      <c r="O18" s="245"/>
      <c r="P18" s="248"/>
      <c r="Q18" s="455">
        <f t="shared" ref="Q18:Q25" si="0">I18+M18</f>
        <v>0</v>
      </c>
      <c r="R18" s="245"/>
      <c r="S18" s="245"/>
      <c r="T18" s="248"/>
      <c r="Y18" s="463"/>
      <c r="Z18" s="295"/>
      <c r="AA18" s="296"/>
      <c r="AB18" s="297"/>
      <c r="AC18" s="295"/>
      <c r="AD18" s="296"/>
      <c r="AE18" s="297"/>
      <c r="AF18" s="295"/>
      <c r="AG18" s="296"/>
      <c r="AH18" s="297"/>
      <c r="AI18" s="323"/>
      <c r="AJ18" s="296"/>
      <c r="AK18" s="324"/>
      <c r="AM18" s="166" t="s">
        <v>267</v>
      </c>
      <c r="AN18" s="166" t="s">
        <v>268</v>
      </c>
      <c r="AO18" s="166" t="s">
        <v>269</v>
      </c>
      <c r="AP18" s="166" t="s">
        <v>270</v>
      </c>
      <c r="AQ18" s="166" t="s">
        <v>271</v>
      </c>
      <c r="AR18" s="166" t="s">
        <v>272</v>
      </c>
    </row>
    <row r="19" spans="1:44" ht="24.75" customHeight="1">
      <c r="A19" s="456" t="s">
        <v>273</v>
      </c>
      <c r="B19" s="245"/>
      <c r="C19" s="245"/>
      <c r="D19" s="245"/>
      <c r="E19" s="245"/>
      <c r="F19" s="245"/>
      <c r="G19" s="245"/>
      <c r="H19" s="248"/>
      <c r="I19" s="457">
        <f>F101</f>
        <v>0</v>
      </c>
      <c r="J19" s="245"/>
      <c r="K19" s="245"/>
      <c r="L19" s="248"/>
      <c r="M19" s="454"/>
      <c r="N19" s="245"/>
      <c r="O19" s="245"/>
      <c r="P19" s="248"/>
      <c r="Q19" s="455">
        <f t="shared" si="0"/>
        <v>0</v>
      </c>
      <c r="R19" s="245"/>
      <c r="S19" s="245"/>
      <c r="T19" s="248"/>
      <c r="X19" s="177">
        <f>ROW(A1)</f>
        <v>1</v>
      </c>
      <c r="Y19" s="178">
        <v>1</v>
      </c>
      <c r="Z19" s="396" t="s">
        <v>274</v>
      </c>
      <c r="AA19" s="245"/>
      <c r="AB19" s="248"/>
      <c r="AC19" s="404">
        <f>COUNTIFS('Flex Funds offered during FY'!O14:O4986,"&gt;=1.00",'Flex Funds offered during FY'!Y14:Y4986,"Brooke")</f>
        <v>0</v>
      </c>
      <c r="AD19" s="245"/>
      <c r="AE19" s="248"/>
      <c r="AF19" s="402" t="e">
        <f>COUNTIFS('Flex Funds offered during FY'!#REF!,"&gt;=1.00",'Flex Funds offered during FY'!Y14:Y4986,"Brooke")</f>
        <v>#REF!</v>
      </c>
      <c r="AG19" s="245"/>
      <c r="AH19" s="248"/>
      <c r="AI19" s="403" t="e">
        <f t="shared" ref="AI19:AI73" si="1">AC19+AF19</f>
        <v>#REF!</v>
      </c>
      <c r="AJ19" s="245"/>
      <c r="AK19" s="248"/>
      <c r="AM19" s="96" t="s">
        <v>275</v>
      </c>
      <c r="AN19" s="96" t="s">
        <v>276</v>
      </c>
      <c r="AO19" s="96" t="s">
        <v>277</v>
      </c>
      <c r="AP19" s="96" t="s">
        <v>278</v>
      </c>
      <c r="AQ19" s="96" t="s">
        <v>279</v>
      </c>
      <c r="AR19" s="96" t="s">
        <v>280</v>
      </c>
    </row>
    <row r="20" spans="1:44" ht="24.75" customHeight="1">
      <c r="A20" s="456" t="s">
        <v>281</v>
      </c>
      <c r="B20" s="245"/>
      <c r="C20" s="245"/>
      <c r="D20" s="245"/>
      <c r="E20" s="245"/>
      <c r="F20" s="245"/>
      <c r="G20" s="245"/>
      <c r="H20" s="248"/>
      <c r="I20" s="457">
        <f>COUNTIF('Flex Funds offered during FY'!O14:O1975,"&gt;1")</f>
        <v>0</v>
      </c>
      <c r="J20" s="245"/>
      <c r="K20" s="245"/>
      <c r="L20" s="248"/>
      <c r="M20" s="454"/>
      <c r="N20" s="245"/>
      <c r="O20" s="245"/>
      <c r="P20" s="248"/>
      <c r="Q20" s="455">
        <f t="shared" si="0"/>
        <v>0</v>
      </c>
      <c r="R20" s="245"/>
      <c r="S20" s="245"/>
      <c r="T20" s="248"/>
      <c r="X20" s="177">
        <f>ROW(G2)</f>
        <v>2</v>
      </c>
      <c r="Y20" s="178">
        <v>1</v>
      </c>
      <c r="Z20" s="396" t="s">
        <v>282</v>
      </c>
      <c r="AA20" s="245"/>
      <c r="AB20" s="248"/>
      <c r="AC20" s="404">
        <f>COUNTIFS('Flex Funds offered during FY'!O14:O4986,"&gt;=1.00",'Flex Funds offered during FY'!Y14:Y4986,"Hancock")</f>
        <v>0</v>
      </c>
      <c r="AD20" s="245"/>
      <c r="AE20" s="248"/>
      <c r="AF20" s="402" t="e">
        <f>COUNTIFS('Flex Funds offered during FY'!#REF!,"&gt;=1.00",'Flex Funds offered during FY'!Y14:Y4986,"Hancock")</f>
        <v>#REF!</v>
      </c>
      <c r="AG20" s="245"/>
      <c r="AH20" s="248"/>
      <c r="AI20" s="403" t="e">
        <f t="shared" si="1"/>
        <v>#REF!</v>
      </c>
      <c r="AJ20" s="245"/>
      <c r="AK20" s="248"/>
      <c r="AM20" s="179" t="s">
        <v>274</v>
      </c>
      <c r="AN20" s="179" t="s">
        <v>283</v>
      </c>
      <c r="AO20" s="179" t="s">
        <v>284</v>
      </c>
      <c r="AP20" s="179" t="s">
        <v>285</v>
      </c>
      <c r="AQ20" s="179" t="s">
        <v>286</v>
      </c>
      <c r="AR20" s="179" t="s">
        <v>287</v>
      </c>
    </row>
    <row r="21" spans="1:44" ht="24.75" customHeight="1">
      <c r="A21" s="452" t="s">
        <v>288</v>
      </c>
      <c r="B21" s="245"/>
      <c r="C21" s="245"/>
      <c r="D21" s="245"/>
      <c r="E21" s="245"/>
      <c r="F21" s="245"/>
      <c r="G21" s="245"/>
      <c r="H21" s="248"/>
      <c r="I21" s="453">
        <f>R101</f>
        <v>0</v>
      </c>
      <c r="J21" s="245"/>
      <c r="K21" s="245"/>
      <c r="L21" s="248"/>
      <c r="M21" s="454"/>
      <c r="N21" s="245"/>
      <c r="O21" s="245"/>
      <c r="P21" s="248"/>
      <c r="Q21" s="455">
        <f t="shared" si="0"/>
        <v>0</v>
      </c>
      <c r="R21" s="245"/>
      <c r="S21" s="245"/>
      <c r="T21" s="248"/>
      <c r="X21" s="177">
        <f t="shared" ref="X21:X73" si="2">ROW(A3)</f>
        <v>3</v>
      </c>
      <c r="Y21" s="178">
        <v>1</v>
      </c>
      <c r="Z21" s="396" t="s">
        <v>289</v>
      </c>
      <c r="AA21" s="245"/>
      <c r="AB21" s="248"/>
      <c r="AC21" s="404">
        <f>COUNTIFS('Flex Funds offered during FY'!O14:O4986,"&gt;=1.00",'Flex Funds offered during FY'!Y14:Y4986,"Marshall")</f>
        <v>0</v>
      </c>
      <c r="AD21" s="245"/>
      <c r="AE21" s="248"/>
      <c r="AF21" s="402" t="e">
        <f>COUNTIFS('Flex Funds offered during FY'!#REF!,"&gt;=1.00",'Flex Funds offered during FY'!Y14:Y4986,"Marshall")</f>
        <v>#REF!</v>
      </c>
      <c r="AG21" s="245"/>
      <c r="AH21" s="248"/>
      <c r="AI21" s="403" t="e">
        <f t="shared" si="1"/>
        <v>#REF!</v>
      </c>
      <c r="AJ21" s="245"/>
      <c r="AK21" s="248"/>
      <c r="AM21" s="179" t="s">
        <v>282</v>
      </c>
      <c r="AN21" s="179" t="s">
        <v>290</v>
      </c>
      <c r="AO21" s="179" t="s">
        <v>291</v>
      </c>
      <c r="AP21" s="179" t="s">
        <v>292</v>
      </c>
      <c r="AQ21" s="179" t="s">
        <v>293</v>
      </c>
      <c r="AR21" s="179" t="s">
        <v>294</v>
      </c>
    </row>
    <row r="22" spans="1:44" ht="24.75" customHeight="1">
      <c r="A22" s="452" t="s">
        <v>295</v>
      </c>
      <c r="B22" s="245"/>
      <c r="C22" s="245"/>
      <c r="D22" s="245"/>
      <c r="E22" s="245"/>
      <c r="F22" s="245"/>
      <c r="G22" s="245"/>
      <c r="H22" s="248"/>
      <c r="I22" s="453">
        <f>AD101</f>
        <v>0</v>
      </c>
      <c r="J22" s="245"/>
      <c r="K22" s="245"/>
      <c r="L22" s="248"/>
      <c r="M22" s="454"/>
      <c r="N22" s="245"/>
      <c r="O22" s="245"/>
      <c r="P22" s="248"/>
      <c r="Q22" s="455">
        <f t="shared" si="0"/>
        <v>0</v>
      </c>
      <c r="R22" s="245"/>
      <c r="S22" s="245"/>
      <c r="T22" s="248"/>
      <c r="X22" s="177">
        <f t="shared" si="2"/>
        <v>4</v>
      </c>
      <c r="Y22" s="178">
        <v>1</v>
      </c>
      <c r="Z22" s="396" t="s">
        <v>296</v>
      </c>
      <c r="AA22" s="245"/>
      <c r="AB22" s="248"/>
      <c r="AC22" s="404">
        <f>COUNTIFS('Flex Funds offered during FY'!O14:O4986,"&gt;=1.00",'Flex Funds offered during FY'!Y14:Y4986,"Ohio")</f>
        <v>0</v>
      </c>
      <c r="AD22" s="245"/>
      <c r="AE22" s="248"/>
      <c r="AF22" s="402" t="e">
        <f>COUNTIFS('Flex Funds offered during FY'!#REF!,"&gt;=1.00",'Flex Funds offered during FY'!Y14:Y4986,"Ohio")</f>
        <v>#REF!</v>
      </c>
      <c r="AG22" s="245"/>
      <c r="AH22" s="248"/>
      <c r="AI22" s="403" t="e">
        <f t="shared" si="1"/>
        <v>#REF!</v>
      </c>
      <c r="AJ22" s="245"/>
      <c r="AK22" s="248"/>
      <c r="AM22" s="179" t="s">
        <v>289</v>
      </c>
      <c r="AN22" s="179" t="s">
        <v>297</v>
      </c>
      <c r="AO22" s="179" t="s">
        <v>298</v>
      </c>
      <c r="AP22" s="179" t="s">
        <v>299</v>
      </c>
      <c r="AQ22" s="179" t="s">
        <v>300</v>
      </c>
      <c r="AR22" s="179" t="s">
        <v>301</v>
      </c>
    </row>
    <row r="23" spans="1:44" ht="24.75" customHeight="1">
      <c r="A23" s="456" t="s">
        <v>302</v>
      </c>
      <c r="B23" s="245"/>
      <c r="C23" s="245"/>
      <c r="D23" s="245"/>
      <c r="E23" s="245"/>
      <c r="F23" s="245"/>
      <c r="G23" s="245"/>
      <c r="H23" s="248"/>
      <c r="I23" s="457">
        <f>COUNTIF('Flex Funds offered during FY'!O14:O1975,"&gt;1")</f>
        <v>0</v>
      </c>
      <c r="J23" s="245"/>
      <c r="K23" s="245"/>
      <c r="L23" s="248"/>
      <c r="M23" s="454"/>
      <c r="N23" s="245"/>
      <c r="O23" s="245"/>
      <c r="P23" s="248"/>
      <c r="Q23" s="455">
        <f t="shared" si="0"/>
        <v>0</v>
      </c>
      <c r="R23" s="245"/>
      <c r="S23" s="245"/>
      <c r="T23" s="248"/>
      <c r="X23" s="177">
        <f t="shared" si="2"/>
        <v>5</v>
      </c>
      <c r="Y23" s="178">
        <v>1</v>
      </c>
      <c r="Z23" s="396" t="s">
        <v>303</v>
      </c>
      <c r="AA23" s="245"/>
      <c r="AB23" s="248"/>
      <c r="AC23" s="404">
        <f>COUNTIFS('Flex Funds offered during FY'!O14:O4986,"&gt;=1.00",'Flex Funds offered during FY'!Y14:Y4986,"Wetzel")</f>
        <v>0</v>
      </c>
      <c r="AD23" s="245"/>
      <c r="AE23" s="248"/>
      <c r="AF23" s="402" t="e">
        <f>COUNTIFS('Flex Funds offered during FY'!#REF!,"&gt;=1.00",'Flex Funds offered during FY'!Y14:Y4986,"Wetzel")</f>
        <v>#REF!</v>
      </c>
      <c r="AG23" s="245"/>
      <c r="AH23" s="248"/>
      <c r="AI23" s="403" t="e">
        <f t="shared" si="1"/>
        <v>#REF!</v>
      </c>
      <c r="AJ23" s="245"/>
      <c r="AK23" s="248"/>
      <c r="AM23" s="179" t="s">
        <v>296</v>
      </c>
      <c r="AN23" s="179" t="s">
        <v>304</v>
      </c>
      <c r="AO23" s="179" t="s">
        <v>305</v>
      </c>
      <c r="AP23" s="179" t="s">
        <v>306</v>
      </c>
      <c r="AQ23" s="179" t="s">
        <v>307</v>
      </c>
      <c r="AR23" s="179" t="s">
        <v>308</v>
      </c>
    </row>
    <row r="24" spans="1:44" ht="24.75" customHeight="1">
      <c r="A24" s="456" t="s">
        <v>309</v>
      </c>
      <c r="B24" s="245"/>
      <c r="C24" s="245"/>
      <c r="D24" s="245"/>
      <c r="E24" s="245"/>
      <c r="F24" s="245"/>
      <c r="G24" s="245"/>
      <c r="H24" s="248"/>
      <c r="I24" s="457">
        <f>F114</f>
        <v>0</v>
      </c>
      <c r="J24" s="245"/>
      <c r="K24" s="245"/>
      <c r="L24" s="248"/>
      <c r="M24" s="454"/>
      <c r="N24" s="245"/>
      <c r="O24" s="245"/>
      <c r="P24" s="248"/>
      <c r="Q24" s="455">
        <f t="shared" si="0"/>
        <v>0</v>
      </c>
      <c r="R24" s="245"/>
      <c r="S24" s="245"/>
      <c r="T24" s="248"/>
      <c r="X24" s="177">
        <f t="shared" si="2"/>
        <v>6</v>
      </c>
      <c r="Y24" s="180">
        <v>2</v>
      </c>
      <c r="Z24" s="391" t="s">
        <v>283</v>
      </c>
      <c r="AA24" s="245"/>
      <c r="AB24" s="248"/>
      <c r="AC24" s="395">
        <f>COUNTIFS('Flex Funds offered during FY'!O14:O4986,"&gt;=1.00",'Flex Funds offered during FY'!Z14:Z4986,"Berkeley")</f>
        <v>0</v>
      </c>
      <c r="AD24" s="245"/>
      <c r="AE24" s="248"/>
      <c r="AF24" s="402" t="e">
        <f>COUNTIFS('Flex Funds offered during FY'!#REF!,"&gt;=1.00",'Flex Funds offered during FY'!Z14:Z4986,"Berkeley")</f>
        <v>#REF!</v>
      </c>
      <c r="AG24" s="245"/>
      <c r="AH24" s="248"/>
      <c r="AI24" s="403" t="e">
        <f t="shared" si="1"/>
        <v>#REF!</v>
      </c>
      <c r="AJ24" s="245"/>
      <c r="AK24" s="248"/>
      <c r="AM24" s="179" t="s">
        <v>303</v>
      </c>
      <c r="AN24" s="179" t="s">
        <v>310</v>
      </c>
      <c r="AO24" s="179" t="s">
        <v>311</v>
      </c>
      <c r="AP24" s="179" t="s">
        <v>312</v>
      </c>
      <c r="AQ24" s="179" t="s">
        <v>313</v>
      </c>
      <c r="AR24" s="179" t="s">
        <v>314</v>
      </c>
    </row>
    <row r="25" spans="1:44" ht="24.75" customHeight="1">
      <c r="A25" s="465" t="s">
        <v>252</v>
      </c>
      <c r="B25" s="245"/>
      <c r="C25" s="245"/>
      <c r="D25" s="245"/>
      <c r="E25" s="245"/>
      <c r="F25" s="245"/>
      <c r="G25" s="245"/>
      <c r="H25" s="248"/>
      <c r="I25" s="466">
        <f>SUM(I18:I24)</f>
        <v>0</v>
      </c>
      <c r="J25" s="245"/>
      <c r="K25" s="245"/>
      <c r="L25" s="248"/>
      <c r="M25" s="467"/>
      <c r="N25" s="245"/>
      <c r="O25" s="245"/>
      <c r="P25" s="248"/>
      <c r="Q25" s="468">
        <f t="shared" si="0"/>
        <v>0</v>
      </c>
      <c r="R25" s="245"/>
      <c r="S25" s="245"/>
      <c r="T25" s="248"/>
      <c r="X25" s="177">
        <f t="shared" si="2"/>
        <v>7</v>
      </c>
      <c r="Y25" s="180">
        <v>2</v>
      </c>
      <c r="Z25" s="391" t="s">
        <v>290</v>
      </c>
      <c r="AA25" s="245"/>
      <c r="AB25" s="248"/>
      <c r="AC25" s="395">
        <f>COUNTIFS('Flex Funds offered during FY'!O14:O4986,"&gt;=1.00",'Flex Funds offered during FY'!Z14:Z4986,"Grant")</f>
        <v>0</v>
      </c>
      <c r="AD25" s="245"/>
      <c r="AE25" s="248"/>
      <c r="AF25" s="402" t="e">
        <f>COUNTIFS('Flex Funds offered during FY'!#REF!,"&gt;=1.00",'Flex Funds offered during FY'!Z14:Z4986,"Grant")</f>
        <v>#REF!</v>
      </c>
      <c r="AG25" s="245"/>
      <c r="AH25" s="248"/>
      <c r="AI25" s="403" t="e">
        <f t="shared" si="1"/>
        <v>#REF!</v>
      </c>
      <c r="AJ25" s="245"/>
      <c r="AK25" s="248"/>
      <c r="AM25" s="179"/>
      <c r="AN25" s="179" t="s">
        <v>315</v>
      </c>
      <c r="AO25" s="179" t="s">
        <v>316</v>
      </c>
      <c r="AP25" s="179" t="s">
        <v>317</v>
      </c>
      <c r="AQ25" s="179" t="s">
        <v>318</v>
      </c>
      <c r="AR25" s="179" t="s">
        <v>319</v>
      </c>
    </row>
    <row r="26" spans="1:44" ht="24.75" customHeight="1">
      <c r="X26" s="177">
        <f t="shared" si="2"/>
        <v>8</v>
      </c>
      <c r="Y26" s="180">
        <v>2</v>
      </c>
      <c r="Z26" s="391" t="s">
        <v>297</v>
      </c>
      <c r="AA26" s="245"/>
      <c r="AB26" s="248"/>
      <c r="AC26" s="395">
        <f>COUNTIFS('Flex Funds offered during FY'!O14:O4986,"&gt;=1.00",'Flex Funds offered during FY'!Z14:Z4986,"Hampshire")</f>
        <v>0</v>
      </c>
      <c r="AD26" s="245"/>
      <c r="AE26" s="248"/>
      <c r="AF26" s="402" t="e">
        <f>COUNTIFS('Flex Funds offered during FY'!#REF!,"&gt;=1.00",'Flex Funds offered during FY'!Z14:Z4986,"Hampshire")</f>
        <v>#REF!</v>
      </c>
      <c r="AG26" s="245"/>
      <c r="AH26" s="248"/>
      <c r="AI26" s="403" t="e">
        <f t="shared" si="1"/>
        <v>#REF!</v>
      </c>
      <c r="AJ26" s="245"/>
      <c r="AK26" s="248"/>
      <c r="AM26" s="179"/>
      <c r="AN26" s="179" t="s">
        <v>320</v>
      </c>
      <c r="AO26" s="179" t="s">
        <v>321</v>
      </c>
      <c r="AP26" s="179" t="s">
        <v>322</v>
      </c>
      <c r="AQ26" s="179" t="s">
        <v>323</v>
      </c>
      <c r="AR26" s="179" t="s">
        <v>324</v>
      </c>
    </row>
    <row r="27" spans="1:44" ht="24.75" customHeight="1">
      <c r="X27" s="177">
        <f t="shared" si="2"/>
        <v>9</v>
      </c>
      <c r="Y27" s="180">
        <v>2</v>
      </c>
      <c r="Z27" s="391" t="s">
        <v>304</v>
      </c>
      <c r="AA27" s="245"/>
      <c r="AB27" s="248"/>
      <c r="AC27" s="395">
        <f>COUNTIFS('Flex Funds offered during FY'!O14:O4986,"&gt;=1.00",'Flex Funds offered during FY'!Z14:Z4986,"Hardy")</f>
        <v>0</v>
      </c>
      <c r="AD27" s="245"/>
      <c r="AE27" s="248"/>
      <c r="AF27" s="402" t="e">
        <f>COUNTIFS('Flex Funds offered during FY'!#REF!,"&gt;=1.00",'Flex Funds offered during FY'!Z14:Z4986,"Hardy")</f>
        <v>#REF!</v>
      </c>
      <c r="AG27" s="245"/>
      <c r="AH27" s="248"/>
      <c r="AI27" s="403" t="e">
        <f t="shared" si="1"/>
        <v>#REF!</v>
      </c>
      <c r="AJ27" s="245"/>
      <c r="AK27" s="248"/>
      <c r="AM27" s="179"/>
      <c r="AN27" s="179" t="s">
        <v>325</v>
      </c>
      <c r="AO27" s="179" t="s">
        <v>326</v>
      </c>
      <c r="AP27" s="179" t="s">
        <v>327</v>
      </c>
      <c r="AQ27" s="179" t="s">
        <v>328</v>
      </c>
      <c r="AR27" s="179" t="s">
        <v>329</v>
      </c>
    </row>
    <row r="28" spans="1:44" ht="24.75" customHeight="1">
      <c r="X28" s="177">
        <f t="shared" si="2"/>
        <v>10</v>
      </c>
      <c r="Y28" s="180">
        <v>2</v>
      </c>
      <c r="Z28" s="391" t="s">
        <v>310</v>
      </c>
      <c r="AA28" s="245"/>
      <c r="AB28" s="248"/>
      <c r="AC28" s="395">
        <f>COUNTIFS('Flex Funds offered during FY'!O14:O4986,"&gt;=1.00",'Flex Funds offered during FY'!Z14:Z4986,"Jefferson")</f>
        <v>0</v>
      </c>
      <c r="AD28" s="245"/>
      <c r="AE28" s="248"/>
      <c r="AF28" s="402" t="e">
        <f>COUNTIFS('Flex Funds offered during FY'!#REF!,"&gt;=1.00",'Flex Funds offered during FY'!Z14:Z4986,"Jefferson")</f>
        <v>#REF!</v>
      </c>
      <c r="AG28" s="245"/>
      <c r="AH28" s="248"/>
      <c r="AI28" s="403" t="e">
        <f t="shared" si="1"/>
        <v>#REF!</v>
      </c>
      <c r="AJ28" s="245"/>
      <c r="AK28" s="248"/>
      <c r="AP28" s="179" t="s">
        <v>330</v>
      </c>
      <c r="AQ28" s="179" t="s">
        <v>331</v>
      </c>
      <c r="AR28" s="179" t="s">
        <v>332</v>
      </c>
    </row>
    <row r="29" spans="1:44" ht="24.75" customHeight="1">
      <c r="X29" s="177">
        <f t="shared" si="2"/>
        <v>11</v>
      </c>
      <c r="Y29" s="180">
        <v>2</v>
      </c>
      <c r="Z29" s="391" t="s">
        <v>315</v>
      </c>
      <c r="AA29" s="245"/>
      <c r="AB29" s="248"/>
      <c r="AC29" s="395">
        <f>COUNTIFS('Flex Funds offered during FY'!O14:O4986,"&gt;=1.00",'Flex Funds offered during FY'!Z14:Z4986,"Mineral")</f>
        <v>0</v>
      </c>
      <c r="AD29" s="245"/>
      <c r="AE29" s="248"/>
      <c r="AF29" s="402" t="e">
        <f>COUNTIFS('Flex Funds offered during FY'!#REF!,"&gt;=1.00",'Flex Funds offered during FY'!Z14:Z4986,"Mineral")</f>
        <v>#REF!</v>
      </c>
      <c r="AG29" s="245"/>
      <c r="AH29" s="248"/>
      <c r="AI29" s="403" t="e">
        <f t="shared" si="1"/>
        <v>#REF!</v>
      </c>
      <c r="AJ29" s="245"/>
      <c r="AK29" s="248"/>
      <c r="AP29" s="179" t="s">
        <v>333</v>
      </c>
      <c r="AQ29" s="179" t="s">
        <v>334</v>
      </c>
      <c r="AR29" s="179" t="s">
        <v>335</v>
      </c>
    </row>
    <row r="30" spans="1:44" ht="24.75" customHeight="1">
      <c r="X30" s="177">
        <f t="shared" si="2"/>
        <v>12</v>
      </c>
      <c r="Y30" s="180">
        <v>2</v>
      </c>
      <c r="Z30" s="391" t="s">
        <v>320</v>
      </c>
      <c r="AA30" s="245"/>
      <c r="AB30" s="248"/>
      <c r="AC30" s="395">
        <f>COUNTIFS('Flex Funds offered during FY'!O14:O4986,"&gt;=1.00",'Flex Funds offered during FY'!Z14:Z4986,"Morgan")</f>
        <v>0</v>
      </c>
      <c r="AD30" s="245"/>
      <c r="AE30" s="248"/>
      <c r="AF30" s="402" t="e">
        <f>COUNTIFS('Flex Funds offered during FY'!#REF!,"&gt;=1.00",'Flex Funds offered during FY'!Z14:Z4986,"Morgan")</f>
        <v>#REF!</v>
      </c>
      <c r="AG30" s="245"/>
      <c r="AH30" s="248"/>
      <c r="AI30" s="403" t="e">
        <f t="shared" si="1"/>
        <v>#REF!</v>
      </c>
      <c r="AJ30" s="245"/>
      <c r="AK30" s="248"/>
      <c r="AP30" s="179" t="s">
        <v>336</v>
      </c>
      <c r="AR30" s="179" t="s">
        <v>337</v>
      </c>
    </row>
    <row r="31" spans="1:44" ht="24.75" customHeight="1">
      <c r="X31" s="177">
        <f t="shared" si="2"/>
        <v>13</v>
      </c>
      <c r="Y31" s="180">
        <v>2</v>
      </c>
      <c r="Z31" s="391" t="s">
        <v>325</v>
      </c>
      <c r="AA31" s="245"/>
      <c r="AB31" s="248"/>
      <c r="AC31" s="395">
        <f>COUNTIFS('Flex Funds offered during FY'!O14:O4986,"&gt;=1.00",'Flex Funds offered during FY'!Z14:Z4986,"Pendleton")</f>
        <v>0</v>
      </c>
      <c r="AD31" s="245"/>
      <c r="AE31" s="248"/>
      <c r="AF31" s="402" t="e">
        <f>COUNTIFS('Flex Funds offered during FY'!#REF!,"&gt;=1.00",'Flex Funds offered during FY'!Z14:Z4986,"Pendleton")</f>
        <v>#REF!</v>
      </c>
      <c r="AG31" s="245"/>
      <c r="AH31" s="248"/>
      <c r="AI31" s="403" t="e">
        <f t="shared" si="1"/>
        <v>#REF!</v>
      </c>
      <c r="AJ31" s="245"/>
      <c r="AK31" s="248"/>
      <c r="AP31" s="179" t="s">
        <v>338</v>
      </c>
    </row>
    <row r="32" spans="1:44" ht="24.75" customHeight="1">
      <c r="A32" s="438" t="s">
        <v>339</v>
      </c>
      <c r="B32" s="245"/>
      <c r="C32" s="245"/>
      <c r="D32" s="245"/>
      <c r="E32" s="248"/>
      <c r="F32" s="484" t="s">
        <v>123</v>
      </c>
      <c r="G32" s="245"/>
      <c r="H32" s="245"/>
      <c r="I32" s="245"/>
      <c r="J32" s="248"/>
      <c r="M32" s="443" t="s">
        <v>340</v>
      </c>
      <c r="N32" s="245"/>
      <c r="O32" s="245"/>
      <c r="P32" s="245"/>
      <c r="Q32" s="248"/>
      <c r="X32" s="177">
        <f t="shared" si="2"/>
        <v>14</v>
      </c>
      <c r="Y32" s="178">
        <v>3</v>
      </c>
      <c r="Z32" s="427" t="s">
        <v>284</v>
      </c>
      <c r="AA32" s="245"/>
      <c r="AB32" s="248"/>
      <c r="AC32" s="404">
        <f>COUNTIFS('Flex Funds offered during FY'!O14:O4986,"&gt;=1.00",'Flex Funds offered during FY'!AA14:AA4986,"Calhoun")</f>
        <v>0</v>
      </c>
      <c r="AD32" s="245"/>
      <c r="AE32" s="248"/>
      <c r="AF32" s="402" t="e">
        <f>COUNTIFS('Flex Funds offered during FY'!#REF!,"&gt;=1.00",'Flex Funds offered during FY'!AA14:AA4986,"Calhoun")</f>
        <v>#REF!</v>
      </c>
      <c r="AG32" s="245"/>
      <c r="AH32" s="248"/>
      <c r="AI32" s="403" t="e">
        <f t="shared" si="1"/>
        <v>#REF!</v>
      </c>
      <c r="AJ32" s="245"/>
      <c r="AK32" s="248"/>
      <c r="AP32" s="179" t="s">
        <v>341</v>
      </c>
    </row>
    <row r="33" spans="1:37" ht="24.75" customHeight="1">
      <c r="A33" s="423" t="s">
        <v>342</v>
      </c>
      <c r="B33" s="245"/>
      <c r="C33" s="245"/>
      <c r="D33" s="245"/>
      <c r="E33" s="248"/>
      <c r="F33" s="420">
        <f>COUNTIFS('Flex Funds offered during FY'!D14:D4986,"Autism Spectrum Disorder")</f>
        <v>0</v>
      </c>
      <c r="G33" s="245"/>
      <c r="H33" s="245"/>
      <c r="I33" s="245"/>
      <c r="J33" s="248"/>
      <c r="M33" s="485" t="s">
        <v>343</v>
      </c>
      <c r="N33" s="245"/>
      <c r="O33" s="248"/>
      <c r="P33" s="356">
        <f>COUNTIFS('Initial Info Client Demographic'!K14:K5000,"&gt;=0",'Initial Info Client Demographic'!K14:K5000,"&lt;=12")</f>
        <v>0</v>
      </c>
      <c r="Q33" s="248"/>
      <c r="X33" s="177">
        <f t="shared" si="2"/>
        <v>15</v>
      </c>
      <c r="Y33" s="178">
        <v>3</v>
      </c>
      <c r="Z33" s="427" t="s">
        <v>291</v>
      </c>
      <c r="AA33" s="245"/>
      <c r="AB33" s="248"/>
      <c r="AC33" s="404">
        <f>COUNTIFS('Flex Funds offered during FY'!O14:O4986,"&gt;=1.00",'Flex Funds offered during FY'!AA14:AA4986,"Jackson")</f>
        <v>0</v>
      </c>
      <c r="AD33" s="245"/>
      <c r="AE33" s="248"/>
      <c r="AF33" s="402" t="e">
        <f>COUNTIFS('Flex Funds offered during FY'!#REF!,"&gt;=1.00",'Flex Funds offered during FY'!AA14:AA4986,"Jackson")</f>
        <v>#REF!</v>
      </c>
      <c r="AG33" s="245"/>
      <c r="AH33" s="248"/>
      <c r="AI33" s="403" t="e">
        <f t="shared" si="1"/>
        <v>#REF!</v>
      </c>
      <c r="AJ33" s="245"/>
      <c r="AK33" s="248"/>
    </row>
    <row r="34" spans="1:37" ht="24.75" customHeight="1">
      <c r="A34" s="423" t="s">
        <v>344</v>
      </c>
      <c r="B34" s="245"/>
      <c r="C34" s="245"/>
      <c r="D34" s="245"/>
      <c r="E34" s="248"/>
      <c r="F34" s="420">
        <f>COUNTIFS('Flex Funds offered during FY'!D14:D4986,"Cerebral Palsy")</f>
        <v>0</v>
      </c>
      <c r="G34" s="245"/>
      <c r="H34" s="245"/>
      <c r="I34" s="245"/>
      <c r="J34" s="248"/>
      <c r="M34" s="451" t="s">
        <v>345</v>
      </c>
      <c r="N34" s="245"/>
      <c r="O34" s="248"/>
      <c r="P34" s="355">
        <f>COUNTIFS('Initial Info Client Demographic'!K14:K5000,"&gt;=13",'Initial Info Client Demographic'!K14:K5000,"&lt;=17")</f>
        <v>0</v>
      </c>
      <c r="Q34" s="248"/>
      <c r="X34" s="177">
        <f t="shared" si="2"/>
        <v>16</v>
      </c>
      <c r="Y34" s="178">
        <v>3</v>
      </c>
      <c r="Z34" s="427" t="s">
        <v>298</v>
      </c>
      <c r="AA34" s="245"/>
      <c r="AB34" s="248"/>
      <c r="AC34" s="404">
        <f>COUNTIFS('Flex Funds offered during FY'!O14:O4986,"&gt;=1.00",'Flex Funds offered during FY'!AA14:AA4986,"Pleasants")</f>
        <v>0</v>
      </c>
      <c r="AD34" s="245"/>
      <c r="AE34" s="248"/>
      <c r="AF34" s="402" t="e">
        <f>COUNTIFS('Flex Funds offered during FY'!#REF!,"&gt;=1.00",'Flex Funds offered during FY'!AA14:AA4986,"Pleasants")</f>
        <v>#REF!</v>
      </c>
      <c r="AG34" s="245"/>
      <c r="AH34" s="248"/>
      <c r="AI34" s="403" t="e">
        <f t="shared" si="1"/>
        <v>#REF!</v>
      </c>
      <c r="AJ34" s="245"/>
      <c r="AK34" s="248"/>
    </row>
    <row r="35" spans="1:37" ht="24.75" customHeight="1">
      <c r="A35" s="423" t="s">
        <v>346</v>
      </c>
      <c r="B35" s="245"/>
      <c r="C35" s="245"/>
      <c r="D35" s="245"/>
      <c r="E35" s="248"/>
      <c r="F35" s="420">
        <f>COUNTIFS('Flex Funds offered during FY'!D14:D4986,"Developmental Delay")</f>
        <v>0</v>
      </c>
      <c r="G35" s="245"/>
      <c r="H35" s="245"/>
      <c r="I35" s="245"/>
      <c r="J35" s="248"/>
      <c r="M35" s="426" t="s">
        <v>347</v>
      </c>
      <c r="N35" s="245"/>
      <c r="O35" s="248"/>
      <c r="P35" s="356">
        <f>COUNTIFS('Initial Info Client Demographic'!K14:K5000,"&gt;=18",'Initial Info Client Demographic'!K14:K5000,"&lt;=20")</f>
        <v>0</v>
      </c>
      <c r="Q35" s="248"/>
      <c r="X35" s="177">
        <f t="shared" si="2"/>
        <v>17</v>
      </c>
      <c r="Y35" s="178">
        <v>3</v>
      </c>
      <c r="Z35" s="427" t="s">
        <v>305</v>
      </c>
      <c r="AA35" s="245"/>
      <c r="AB35" s="248"/>
      <c r="AC35" s="404">
        <f>COUNTIFS('Flex Funds offered during FY'!O14:O4986,"&gt;=1.00",'Flex Funds offered during FY'!AA14:AA4986,"Ritchie")</f>
        <v>0</v>
      </c>
      <c r="AD35" s="245"/>
      <c r="AE35" s="248"/>
      <c r="AF35" s="402" t="e">
        <f>COUNTIFS('Flex Funds offered during FY'!#REF!,"&gt;=1.00",'Flex Funds offered during FY'!AA14:AA4986,"Ritchie")</f>
        <v>#REF!</v>
      </c>
      <c r="AG35" s="245"/>
      <c r="AH35" s="248"/>
      <c r="AI35" s="403" t="e">
        <f t="shared" si="1"/>
        <v>#REF!</v>
      </c>
      <c r="AJ35" s="245"/>
      <c r="AK35" s="248"/>
    </row>
    <row r="36" spans="1:37" ht="24.75" customHeight="1">
      <c r="A36" s="423" t="s">
        <v>348</v>
      </c>
      <c r="B36" s="245"/>
      <c r="C36" s="245"/>
      <c r="D36" s="245"/>
      <c r="E36" s="248"/>
      <c r="F36" s="420">
        <f>COUNTIFS('Flex Funds offered during FY'!D14:D4986,"Downs Syndrome")</f>
        <v>0</v>
      </c>
      <c r="G36" s="245"/>
      <c r="H36" s="245"/>
      <c r="I36" s="245"/>
      <c r="J36" s="248"/>
      <c r="M36" s="451" t="s">
        <v>349</v>
      </c>
      <c r="N36" s="245"/>
      <c r="O36" s="248"/>
      <c r="P36" s="355">
        <f>COUNTIFS('Initial Info Client Demographic'!K14:K5000,"&gt;=21",'Initial Info Client Demographic'!K14:K5000,"&lt;=24")</f>
        <v>0</v>
      </c>
      <c r="Q36" s="248"/>
      <c r="X36" s="177">
        <f t="shared" si="2"/>
        <v>18</v>
      </c>
      <c r="Y36" s="178">
        <v>3</v>
      </c>
      <c r="Z36" s="427" t="s">
        <v>311</v>
      </c>
      <c r="AA36" s="245"/>
      <c r="AB36" s="248"/>
      <c r="AC36" s="404">
        <f>COUNTIFS('Flex Funds offered during FY'!O14:O4986,"&gt;=1.00",'Flex Funds offered during FY'!AA14:AA4986,"Roane")</f>
        <v>0</v>
      </c>
      <c r="AD36" s="245"/>
      <c r="AE36" s="248"/>
      <c r="AF36" s="402" t="e">
        <f>COUNTIFS('Flex Funds offered during FY'!#REF!,"&gt;=1.00",'Flex Funds offered during FY'!AA14:AA4986,"Roane")</f>
        <v>#REF!</v>
      </c>
      <c r="AG36" s="245"/>
      <c r="AH36" s="248"/>
      <c r="AI36" s="403" t="e">
        <f t="shared" si="1"/>
        <v>#REF!</v>
      </c>
      <c r="AJ36" s="245"/>
      <c r="AK36" s="248"/>
    </row>
    <row r="37" spans="1:37" ht="24.75" customHeight="1">
      <c r="A37" s="423" t="s">
        <v>350</v>
      </c>
      <c r="B37" s="245"/>
      <c r="C37" s="245"/>
      <c r="D37" s="245"/>
      <c r="E37" s="248"/>
      <c r="F37" s="420">
        <f>COUNTIFS('Flex Funds offered during FY'!D14:D4986,"Hearing Impaired")</f>
        <v>0</v>
      </c>
      <c r="G37" s="245"/>
      <c r="H37" s="245"/>
      <c r="I37" s="245"/>
      <c r="J37" s="248"/>
      <c r="M37" s="426" t="s">
        <v>351</v>
      </c>
      <c r="N37" s="245"/>
      <c r="O37" s="248"/>
      <c r="P37" s="356">
        <f>COUNTIFS('Initial Info Client Demographic'!K14:K5000,"&gt;=25",'Initial Info Client Demographic'!K14:K5000,"&lt;=44")</f>
        <v>0</v>
      </c>
      <c r="Q37" s="248"/>
      <c r="X37" s="177">
        <f t="shared" si="2"/>
        <v>19</v>
      </c>
      <c r="Y37" s="178">
        <v>3</v>
      </c>
      <c r="Z37" s="427" t="s">
        <v>316</v>
      </c>
      <c r="AA37" s="245"/>
      <c r="AB37" s="248"/>
      <c r="AC37" s="404">
        <f>COUNTIFS('Flex Funds offered during FY'!O14:O4986,"&gt;=1.00",'Flex Funds offered during FY'!AA14:AA4986,"Tyler")</f>
        <v>0</v>
      </c>
      <c r="AD37" s="245"/>
      <c r="AE37" s="248"/>
      <c r="AF37" s="402" t="e">
        <f>COUNTIFS('Flex Funds offered during FY'!#REF!,"&gt;=1.00",'Flex Funds offered during FY'!AA14:AA4986,"Tyler")</f>
        <v>#REF!</v>
      </c>
      <c r="AG37" s="245"/>
      <c r="AH37" s="248"/>
      <c r="AI37" s="403" t="e">
        <f t="shared" si="1"/>
        <v>#REF!</v>
      </c>
      <c r="AJ37" s="245"/>
      <c r="AK37" s="248"/>
    </row>
    <row r="38" spans="1:37" ht="24.75" customHeight="1">
      <c r="A38" s="423" t="s">
        <v>352</v>
      </c>
      <c r="B38" s="245"/>
      <c r="C38" s="245"/>
      <c r="D38" s="245"/>
      <c r="E38" s="248"/>
      <c r="F38" s="420">
        <f>COUNTIFS('Flex Funds offered during FY'!D14:D4986,"Intellectual Disability")</f>
        <v>0</v>
      </c>
      <c r="G38" s="245"/>
      <c r="H38" s="245"/>
      <c r="I38" s="245"/>
      <c r="J38" s="248"/>
      <c r="M38" s="451" t="s">
        <v>353</v>
      </c>
      <c r="N38" s="245"/>
      <c r="O38" s="248"/>
      <c r="P38" s="355">
        <f>COUNTIFS('Initial Info Client Demographic'!K14:K5000,"&gt;=45",'Initial Info Client Demographic'!K14:K5000,"&lt;=64")</f>
        <v>0</v>
      </c>
      <c r="Q38" s="248"/>
      <c r="X38" s="177">
        <f t="shared" si="2"/>
        <v>20</v>
      </c>
      <c r="Y38" s="178">
        <v>3</v>
      </c>
      <c r="Z38" s="427" t="s">
        <v>321</v>
      </c>
      <c r="AA38" s="245"/>
      <c r="AB38" s="248"/>
      <c r="AC38" s="404">
        <f>COUNTIFS('Flex Funds offered during FY'!O14:O4986,"&gt;=1.00",'Flex Funds offered during FY'!AA14:AA4986,"Wirt")</f>
        <v>0</v>
      </c>
      <c r="AD38" s="245"/>
      <c r="AE38" s="248"/>
      <c r="AF38" s="402" t="e">
        <f>COUNTIFS('Flex Funds offered during FY'!#REF!,"&gt;=1.00",'Flex Funds offered during FY'!AA14:AA4986,"Wirt")</f>
        <v>#REF!</v>
      </c>
      <c r="AG38" s="245"/>
      <c r="AH38" s="248"/>
      <c r="AI38" s="403" t="e">
        <f t="shared" si="1"/>
        <v>#REF!</v>
      </c>
      <c r="AJ38" s="245"/>
      <c r="AK38" s="248"/>
    </row>
    <row r="39" spans="1:37" ht="24.75" customHeight="1">
      <c r="A39" s="423" t="s">
        <v>354</v>
      </c>
      <c r="B39" s="245"/>
      <c r="C39" s="245"/>
      <c r="D39" s="245"/>
      <c r="E39" s="248"/>
      <c r="F39" s="420">
        <f>COUNTIFS('Flex Funds offered during FY'!D14:D4986,"Other Developmental Disability")</f>
        <v>0</v>
      </c>
      <c r="G39" s="245"/>
      <c r="H39" s="245"/>
      <c r="I39" s="245"/>
      <c r="J39" s="248"/>
      <c r="M39" s="426" t="s">
        <v>355</v>
      </c>
      <c r="N39" s="245"/>
      <c r="O39" s="248"/>
      <c r="P39" s="356">
        <f>COUNTIFS('Initial Info Client Demographic'!K14:K5000,"&gt;=65",'Initial Info Client Demographic'!K14:K5000,"&lt;=74")</f>
        <v>0</v>
      </c>
      <c r="Q39" s="248"/>
      <c r="X39" s="177">
        <f t="shared" si="2"/>
        <v>21</v>
      </c>
      <c r="Y39" s="178">
        <v>3</v>
      </c>
      <c r="Z39" s="427" t="s">
        <v>326</v>
      </c>
      <c r="AA39" s="245"/>
      <c r="AB39" s="248"/>
      <c r="AC39" s="404">
        <f>COUNTIFS('Flex Funds offered during FY'!O14:O4986,"&gt;=1.00",'Flex Funds offered during FY'!AA14:AA4986,"Wood")</f>
        <v>0</v>
      </c>
      <c r="AD39" s="245"/>
      <c r="AE39" s="248"/>
      <c r="AF39" s="402" t="e">
        <f>COUNTIFS('Flex Funds offered during FY'!#REF!,"&gt;=1.00",'Flex Funds offered during FY'!AA14:AA4986,"Wood")</f>
        <v>#REF!</v>
      </c>
      <c r="AG39" s="245"/>
      <c r="AH39" s="248"/>
      <c r="AI39" s="403" t="e">
        <f t="shared" si="1"/>
        <v>#REF!</v>
      </c>
      <c r="AJ39" s="245"/>
      <c r="AK39" s="248"/>
    </row>
    <row r="40" spans="1:37" ht="24.75" customHeight="1">
      <c r="A40" s="423" t="s">
        <v>356</v>
      </c>
      <c r="B40" s="245"/>
      <c r="C40" s="245"/>
      <c r="D40" s="245"/>
      <c r="E40" s="248"/>
      <c r="F40" s="420">
        <f>COUNTIFS('Flex Funds offered during FY'!D14:D4986,"Traumatic Brain Injury")</f>
        <v>0</v>
      </c>
      <c r="G40" s="245"/>
      <c r="H40" s="245"/>
      <c r="I40" s="245"/>
      <c r="J40" s="248"/>
      <c r="M40" s="426" t="s">
        <v>357</v>
      </c>
      <c r="N40" s="245"/>
      <c r="O40" s="248"/>
      <c r="P40" s="356">
        <f>COUNTIFS('Initial Info Client Demographic'!K14:K5000,"&gt;=75",'Initial Info Client Demographic'!K14:K5000,"&lt;=150")</f>
        <v>0</v>
      </c>
      <c r="Q40" s="248"/>
      <c r="X40" s="177">
        <f t="shared" si="2"/>
        <v>22</v>
      </c>
      <c r="Y40" s="180">
        <v>4</v>
      </c>
      <c r="Z40" s="391" t="s">
        <v>285</v>
      </c>
      <c r="AA40" s="245"/>
      <c r="AB40" s="248"/>
      <c r="AC40" s="395">
        <f>COUNTIFS('Flex Funds offered during FY'!O14:O4986,"&gt;=1.00",'Flex Funds offered during FY'!AB14:AB4986,"Barbour")</f>
        <v>0</v>
      </c>
      <c r="AD40" s="245"/>
      <c r="AE40" s="248"/>
      <c r="AF40" s="402" t="e">
        <f>COUNTIFS('Flex Funds offered during FY'!#REF!,"&gt;=1.00",'Flex Funds offered during FY'!AB14:AB4986,"Barbour")</f>
        <v>#REF!</v>
      </c>
      <c r="AG40" s="245"/>
      <c r="AH40" s="248"/>
      <c r="AI40" s="403" t="e">
        <f t="shared" si="1"/>
        <v>#REF!</v>
      </c>
      <c r="AJ40" s="245"/>
      <c r="AK40" s="248"/>
    </row>
    <row r="41" spans="1:37" ht="24.75" customHeight="1">
      <c r="A41" s="423" t="s">
        <v>358</v>
      </c>
      <c r="B41" s="245"/>
      <c r="C41" s="245"/>
      <c r="D41" s="245"/>
      <c r="E41" s="248"/>
      <c r="F41" s="420">
        <f>COUNTIFS('Flex Funds offered during FY'!D14:D4986,"Visually Impaired")</f>
        <v>0</v>
      </c>
      <c r="G41" s="245"/>
      <c r="H41" s="245"/>
      <c r="I41" s="245"/>
      <c r="J41" s="248"/>
      <c r="M41" s="421" t="s">
        <v>359</v>
      </c>
      <c r="N41" s="245"/>
      <c r="O41" s="248"/>
      <c r="P41" s="422">
        <f>SUM(P33:P40)</f>
        <v>0</v>
      </c>
      <c r="Q41" s="248"/>
      <c r="X41" s="177">
        <f t="shared" si="2"/>
        <v>23</v>
      </c>
      <c r="Y41" s="180">
        <v>4</v>
      </c>
      <c r="Z41" s="391" t="s">
        <v>292</v>
      </c>
      <c r="AA41" s="245"/>
      <c r="AB41" s="248"/>
      <c r="AC41" s="395">
        <f>COUNTIFS('Flex Funds offered during FY'!O14:O4986,"&gt;=1.00",'Flex Funds offered during FY'!AB14:AB4986,"Braxton")</f>
        <v>0</v>
      </c>
      <c r="AD41" s="245"/>
      <c r="AE41" s="248"/>
      <c r="AF41" s="402" t="e">
        <f>COUNTIFS('Flex Funds offered during FY'!#REF!,"&gt;=1.00",'Flex Funds offered during FY'!AB14:AB4986,"Braxton")</f>
        <v>#REF!</v>
      </c>
      <c r="AG41" s="245"/>
      <c r="AH41" s="248"/>
      <c r="AI41" s="403" t="e">
        <f t="shared" si="1"/>
        <v>#REF!</v>
      </c>
      <c r="AJ41" s="245"/>
      <c r="AK41" s="248"/>
    </row>
    <row r="42" spans="1:37" ht="24.75" customHeight="1">
      <c r="A42" s="424" t="s">
        <v>360</v>
      </c>
      <c r="B42" s="245"/>
      <c r="C42" s="245"/>
      <c r="D42" s="245"/>
      <c r="E42" s="248"/>
      <c r="F42" s="425">
        <f>SUM(F33:F41)</f>
        <v>0</v>
      </c>
      <c r="G42" s="245"/>
      <c r="H42" s="245"/>
      <c r="I42" s="245"/>
      <c r="J42" s="248"/>
      <c r="X42" s="177">
        <f t="shared" si="2"/>
        <v>24</v>
      </c>
      <c r="Y42" s="180">
        <v>4</v>
      </c>
      <c r="Z42" s="391" t="s">
        <v>299</v>
      </c>
      <c r="AA42" s="245"/>
      <c r="AB42" s="248"/>
      <c r="AC42" s="395">
        <f>COUNTIFS('Flex Funds offered during FY'!O14:O4986,"&gt;=1.00",'Flex Funds offered during FY'!AB14:AB4986,"Doddridge")</f>
        <v>0</v>
      </c>
      <c r="AD42" s="245"/>
      <c r="AE42" s="248"/>
      <c r="AF42" s="402" t="e">
        <f>COUNTIFS('Flex Funds offered during FY'!#REF!,"&gt;=1.00",'Flex Funds offered during FY'!AB14:AB4986,"Doddridge")</f>
        <v>#REF!</v>
      </c>
      <c r="AG42" s="245"/>
      <c r="AH42" s="248"/>
      <c r="AI42" s="403" t="e">
        <f t="shared" si="1"/>
        <v>#REF!</v>
      </c>
      <c r="AJ42" s="245"/>
      <c r="AK42" s="248"/>
    </row>
    <row r="43" spans="1:37" ht="24.75" customHeight="1">
      <c r="A43" s="415"/>
      <c r="B43" s="245"/>
      <c r="C43" s="245"/>
      <c r="D43" s="245"/>
      <c r="E43" s="248"/>
      <c r="F43" s="416"/>
      <c r="G43" s="245"/>
      <c r="H43" s="245"/>
      <c r="I43" s="245"/>
      <c r="J43" s="248"/>
      <c r="M43" s="411" t="s">
        <v>361</v>
      </c>
      <c r="N43" s="245"/>
      <c r="O43" s="245"/>
      <c r="P43" s="248"/>
      <c r="Q43" s="411" t="s">
        <v>123</v>
      </c>
      <c r="R43" s="245"/>
      <c r="S43" s="245"/>
      <c r="T43" s="245"/>
      <c r="U43" s="248"/>
      <c r="X43" s="177">
        <f t="shared" si="2"/>
        <v>25</v>
      </c>
      <c r="Y43" s="180">
        <v>4</v>
      </c>
      <c r="Z43" s="391" t="s">
        <v>306</v>
      </c>
      <c r="AA43" s="245"/>
      <c r="AB43" s="248"/>
      <c r="AC43" s="395">
        <f>COUNTIFS('Flex Funds offered during FY'!O14:O4986,"&gt;=1.00",'Flex Funds offered during FY'!AB14:AB4986,"Gilmer")</f>
        <v>0</v>
      </c>
      <c r="AD43" s="245"/>
      <c r="AE43" s="248"/>
      <c r="AF43" s="402" t="e">
        <f>COUNTIFS('Flex Funds offered during FY'!#REF!,"&gt;=1.00",'Flex Funds offered during FY'!AB14:AB4986,"Gilmer")</f>
        <v>#REF!</v>
      </c>
      <c r="AG43" s="245"/>
      <c r="AH43" s="248"/>
      <c r="AI43" s="403" t="e">
        <f t="shared" si="1"/>
        <v>#REF!</v>
      </c>
      <c r="AJ43" s="245"/>
      <c r="AK43" s="248"/>
    </row>
    <row r="44" spans="1:37" ht="24.75" customHeight="1">
      <c r="A44" s="450"/>
      <c r="B44" s="245"/>
      <c r="C44" s="245"/>
      <c r="D44" s="245"/>
      <c r="E44" s="248"/>
      <c r="F44" s="402"/>
      <c r="G44" s="245"/>
      <c r="H44" s="245"/>
      <c r="I44" s="245"/>
      <c r="J44" s="248"/>
      <c r="M44" s="419" t="s">
        <v>362</v>
      </c>
      <c r="N44" s="245"/>
      <c r="O44" s="245"/>
      <c r="P44" s="248"/>
      <c r="Q44" s="355">
        <f>COUNTIFS('Flex Funds offered during FY'!F14:F4986,"YES")</f>
        <v>0</v>
      </c>
      <c r="R44" s="245"/>
      <c r="S44" s="245"/>
      <c r="T44" s="245"/>
      <c r="U44" s="248"/>
      <c r="X44" s="177">
        <f t="shared" si="2"/>
        <v>26</v>
      </c>
      <c r="Y44" s="180">
        <v>4</v>
      </c>
      <c r="Z44" s="391" t="s">
        <v>312</v>
      </c>
      <c r="AA44" s="245"/>
      <c r="AB44" s="248"/>
      <c r="AC44" s="395">
        <f>COUNTIFS('Flex Funds offered during FY'!O14:O4986,"&gt;=1.00",'Flex Funds offered during FY'!AB14:AB4986,"Harrison")</f>
        <v>0</v>
      </c>
      <c r="AD44" s="245"/>
      <c r="AE44" s="248"/>
      <c r="AF44" s="402" t="e">
        <f>COUNTIFS('Flex Funds offered during FY'!#REF!,"&gt;=1.00",'Flex Funds offered during FY'!AB14:AB4986,"Harrison")</f>
        <v>#REF!</v>
      </c>
      <c r="AG44" s="245"/>
      <c r="AH44" s="248"/>
      <c r="AI44" s="403" t="e">
        <f t="shared" si="1"/>
        <v>#REF!</v>
      </c>
      <c r="AJ44" s="245"/>
      <c r="AK44" s="248"/>
    </row>
    <row r="45" spans="1:37" ht="24.75" customHeight="1">
      <c r="A45" s="450"/>
      <c r="B45" s="245"/>
      <c r="C45" s="245"/>
      <c r="D45" s="245"/>
      <c r="E45" s="248"/>
      <c r="F45" s="402"/>
      <c r="G45" s="245"/>
      <c r="H45" s="245"/>
      <c r="I45" s="245"/>
      <c r="J45" s="248"/>
      <c r="M45" s="419" t="s">
        <v>363</v>
      </c>
      <c r="N45" s="245"/>
      <c r="O45" s="245"/>
      <c r="P45" s="248"/>
      <c r="Q45" s="355">
        <f>COUNTIFS('Flex Funds offered during FY'!F14:F4986,"NO")</f>
        <v>0</v>
      </c>
      <c r="R45" s="245"/>
      <c r="S45" s="245"/>
      <c r="T45" s="245"/>
      <c r="U45" s="248"/>
      <c r="X45" s="177">
        <f t="shared" si="2"/>
        <v>27</v>
      </c>
      <c r="Y45" s="180">
        <v>4</v>
      </c>
      <c r="Z45" s="391" t="s">
        <v>317</v>
      </c>
      <c r="AA45" s="245"/>
      <c r="AB45" s="248"/>
      <c r="AC45" s="395">
        <f>COUNTIFS('Flex Funds offered during FY'!O14:O4986,"&gt;=1.00",'Flex Funds offered during FY'!AB14:AB4986,"Lewis")</f>
        <v>0</v>
      </c>
      <c r="AD45" s="245"/>
      <c r="AE45" s="248"/>
      <c r="AF45" s="402" t="e">
        <f>COUNTIFS('Flex Funds offered during FY'!#REF!,"&gt;=1.00",'Flex Funds offered during FY'!AB14:AB4986,"Lewis")</f>
        <v>#REF!</v>
      </c>
      <c r="AG45" s="245"/>
      <c r="AH45" s="248"/>
      <c r="AI45" s="403" t="e">
        <f t="shared" si="1"/>
        <v>#REF!</v>
      </c>
      <c r="AJ45" s="245"/>
      <c r="AK45" s="248"/>
    </row>
    <row r="46" spans="1:37" ht="24.75" customHeight="1">
      <c r="A46" s="415"/>
      <c r="B46" s="245"/>
      <c r="C46" s="245"/>
      <c r="D46" s="245"/>
      <c r="E46" s="248"/>
      <c r="F46" s="417"/>
      <c r="G46" s="245"/>
      <c r="H46" s="245"/>
      <c r="I46" s="245"/>
      <c r="J46" s="248"/>
      <c r="M46" s="418" t="s">
        <v>364</v>
      </c>
      <c r="N46" s="262"/>
      <c r="O46" s="262"/>
      <c r="P46" s="263"/>
      <c r="Q46" s="412">
        <f>SUM(Q44:Q45)</f>
        <v>0</v>
      </c>
      <c r="R46" s="262"/>
      <c r="S46" s="262"/>
      <c r="T46" s="262"/>
      <c r="U46" s="263"/>
      <c r="X46" s="177">
        <f t="shared" si="2"/>
        <v>28</v>
      </c>
      <c r="Y46" s="180">
        <v>4</v>
      </c>
      <c r="Z46" s="391" t="s">
        <v>322</v>
      </c>
      <c r="AA46" s="245"/>
      <c r="AB46" s="248"/>
      <c r="AC46" s="395">
        <f>COUNTIFS('Flex Funds offered during FY'!O14:O4986,"&gt;=1.00",'Flex Funds offered during FY'!AB14:AB4986,"Marion")</f>
        <v>0</v>
      </c>
      <c r="AD46" s="245"/>
      <c r="AE46" s="248"/>
      <c r="AF46" s="402" t="e">
        <f>COUNTIFS('Flex Funds offered during FY'!#REF!,"&gt;=1.00",'Flex Funds offered during FY'!AB14:AB4986,"Marion")</f>
        <v>#REF!</v>
      </c>
      <c r="AG46" s="245"/>
      <c r="AH46" s="248"/>
      <c r="AI46" s="403" t="e">
        <f t="shared" si="1"/>
        <v>#REF!</v>
      </c>
      <c r="AJ46" s="245"/>
      <c r="AK46" s="248"/>
    </row>
    <row r="47" spans="1:37" ht="24.75" customHeight="1">
      <c r="A47" s="181"/>
      <c r="B47" s="182"/>
      <c r="C47" s="182"/>
      <c r="D47" s="182"/>
      <c r="E47" s="183"/>
      <c r="F47" s="162"/>
      <c r="G47" s="163"/>
      <c r="H47" s="163"/>
      <c r="I47" s="163"/>
      <c r="J47" s="164"/>
      <c r="X47" s="177">
        <f t="shared" si="2"/>
        <v>29</v>
      </c>
      <c r="Y47" s="180">
        <v>4</v>
      </c>
      <c r="Z47" s="391" t="s">
        <v>327</v>
      </c>
      <c r="AA47" s="245"/>
      <c r="AB47" s="248"/>
      <c r="AC47" s="395">
        <f>COUNTIFS('Flex Funds offered during FY'!O14:O4986,"&gt;=1.00",'Flex Funds offered during FY'!AB14:AB4986,"Monongalia")</f>
        <v>0</v>
      </c>
      <c r="AD47" s="245"/>
      <c r="AE47" s="248"/>
      <c r="AF47" s="402" t="e">
        <f>COUNTIFS('Flex Funds offered during FY'!#REF!,"&gt;=1.00",'Flex Funds offered during FY'!AB14:AB4986,"Monongalia")</f>
        <v>#REF!</v>
      </c>
      <c r="AG47" s="245"/>
      <c r="AH47" s="248"/>
      <c r="AI47" s="403" t="e">
        <f t="shared" si="1"/>
        <v>#REF!</v>
      </c>
      <c r="AJ47" s="245"/>
      <c r="AK47" s="248"/>
    </row>
    <row r="48" spans="1:37" ht="24.75" customHeight="1">
      <c r="A48" s="184"/>
      <c r="B48" s="184"/>
      <c r="C48" s="184"/>
      <c r="D48" s="184"/>
      <c r="E48" s="184"/>
      <c r="F48" s="184"/>
      <c r="G48" s="184"/>
      <c r="H48" s="184"/>
      <c r="I48" s="184"/>
      <c r="J48" s="184"/>
      <c r="X48" s="177">
        <f t="shared" si="2"/>
        <v>30</v>
      </c>
      <c r="Y48" s="180">
        <v>4</v>
      </c>
      <c r="Z48" s="391" t="s">
        <v>330</v>
      </c>
      <c r="AA48" s="245"/>
      <c r="AB48" s="248"/>
      <c r="AC48" s="395">
        <f>COUNTIFS('Flex Funds offered during FY'!O14:O4986,"&gt;=1.00",'Flex Funds offered during FY'!AB14:AB4986,"Preston")</f>
        <v>0</v>
      </c>
      <c r="AD48" s="245"/>
      <c r="AE48" s="248"/>
      <c r="AF48" s="402" t="e">
        <f>COUNTIFS('Flex Funds offered during FY'!#REF!,"&gt;=1.00",'Flex Funds offered during FY'!AB14:AB4986,"Preston")</f>
        <v>#REF!</v>
      </c>
      <c r="AG48" s="245"/>
      <c r="AH48" s="248"/>
      <c r="AI48" s="403" t="e">
        <f t="shared" si="1"/>
        <v>#REF!</v>
      </c>
      <c r="AJ48" s="245"/>
      <c r="AK48" s="248"/>
    </row>
    <row r="49" spans="1:37" ht="24.75" customHeight="1">
      <c r="A49" s="413" t="s">
        <v>365</v>
      </c>
      <c r="B49" s="245"/>
      <c r="C49" s="245"/>
      <c r="D49" s="245"/>
      <c r="E49" s="248"/>
      <c r="F49" s="414">
        <f>F42+F46</f>
        <v>0</v>
      </c>
      <c r="G49" s="245"/>
      <c r="H49" s="245"/>
      <c r="I49" s="245"/>
      <c r="J49" s="248"/>
      <c r="X49" s="177">
        <f t="shared" si="2"/>
        <v>31</v>
      </c>
      <c r="Y49" s="180">
        <v>4</v>
      </c>
      <c r="Z49" s="391" t="s">
        <v>333</v>
      </c>
      <c r="AA49" s="245"/>
      <c r="AB49" s="248"/>
      <c r="AC49" s="395">
        <f>COUNTIFS('Flex Funds offered during FY'!O14:O4986,"&gt;=1.00",'Flex Funds offered during FY'!AB14:AB4986,"Randolph")</f>
        <v>0</v>
      </c>
      <c r="AD49" s="245"/>
      <c r="AE49" s="248"/>
      <c r="AF49" s="402" t="e">
        <f>COUNTIFS('Flex Funds offered during FY'!#REF!,"&gt;=1.00",'Flex Funds offered during FY'!AB14:AB4986,"Randolph")</f>
        <v>#REF!</v>
      </c>
      <c r="AG49" s="245"/>
      <c r="AH49" s="248"/>
      <c r="AI49" s="403" t="e">
        <f t="shared" si="1"/>
        <v>#REF!</v>
      </c>
      <c r="AJ49" s="245"/>
      <c r="AK49" s="248"/>
    </row>
    <row r="50" spans="1:37" ht="24.75" customHeight="1">
      <c r="X50" s="177">
        <f t="shared" si="2"/>
        <v>32</v>
      </c>
      <c r="Y50" s="180">
        <v>4</v>
      </c>
      <c r="Z50" s="391" t="s">
        <v>336</v>
      </c>
      <c r="AA50" s="245"/>
      <c r="AB50" s="248"/>
      <c r="AC50" s="395">
        <f>COUNTIFS('Flex Funds offered during FY'!O14:O4986,"&gt;=1.00",'Flex Funds offered during FY'!AB14:AB4986,"Taylor")</f>
        <v>0</v>
      </c>
      <c r="AD50" s="245"/>
      <c r="AE50" s="248"/>
      <c r="AF50" s="402" t="e">
        <f>COUNTIFS('Flex Funds offered during FY'!#REF!,"&gt;=1.00",'Flex Funds offered during FY'!AB14:AB4986,"Taylor")</f>
        <v>#REF!</v>
      </c>
      <c r="AG50" s="245"/>
      <c r="AH50" s="248"/>
      <c r="AI50" s="403" t="e">
        <f t="shared" si="1"/>
        <v>#REF!</v>
      </c>
      <c r="AJ50" s="245"/>
      <c r="AK50" s="248"/>
    </row>
    <row r="51" spans="1:37" ht="24.75" customHeight="1">
      <c r="X51" s="177">
        <f t="shared" si="2"/>
        <v>33</v>
      </c>
      <c r="Y51" s="180">
        <v>4</v>
      </c>
      <c r="Z51" s="185" t="s">
        <v>338</v>
      </c>
      <c r="AA51" s="186"/>
      <c r="AB51" s="187"/>
      <c r="AC51" s="395">
        <f>COUNTIFS('Flex Funds offered during FY'!O14:O4986,"&gt;=1.00",'Flex Funds offered during FY'!AB14:AB4986,"Tucker")</f>
        <v>0</v>
      </c>
      <c r="AD51" s="245"/>
      <c r="AE51" s="248"/>
      <c r="AF51" s="402" t="e">
        <f>COUNTIFS('Flex Funds offered during FY'!#REF!,"&gt;=1.00",'Flex Funds offered during FY'!AB14:AB4986,"Tucker")</f>
        <v>#REF!</v>
      </c>
      <c r="AG51" s="245"/>
      <c r="AH51" s="248"/>
      <c r="AI51" s="403" t="e">
        <f t="shared" si="1"/>
        <v>#REF!</v>
      </c>
      <c r="AJ51" s="245"/>
      <c r="AK51" s="248"/>
    </row>
    <row r="52" spans="1:37" ht="24.75" customHeight="1">
      <c r="M52" s="411" t="s">
        <v>366</v>
      </c>
      <c r="N52" s="245"/>
      <c r="O52" s="245"/>
      <c r="P52" s="248"/>
      <c r="Q52" s="411" t="s">
        <v>123</v>
      </c>
      <c r="R52" s="245"/>
      <c r="S52" s="245"/>
      <c r="T52" s="245"/>
      <c r="U52" s="248"/>
      <c r="X52" s="177">
        <f t="shared" si="2"/>
        <v>34</v>
      </c>
      <c r="Y52" s="180">
        <v>4</v>
      </c>
      <c r="Z52" s="185" t="s">
        <v>341</v>
      </c>
      <c r="AA52" s="186"/>
      <c r="AB52" s="187"/>
      <c r="AC52" s="395">
        <f>COUNTIFS('Flex Funds offered during FY'!O14:O4986,"&gt;=1.00",'Flex Funds offered during FY'!AB14:AB4986,"Upshur")</f>
        <v>0</v>
      </c>
      <c r="AD52" s="245"/>
      <c r="AE52" s="248"/>
      <c r="AF52" s="402" t="e">
        <f>COUNTIFS('Flex Funds offered during FY'!#REF!,"&gt;=1.00",'Flex Funds offered during FY'!AB14:AB4986,"Upshur")</f>
        <v>#REF!</v>
      </c>
      <c r="AG52" s="245"/>
      <c r="AH52" s="248"/>
      <c r="AI52" s="403" t="e">
        <f t="shared" si="1"/>
        <v>#REF!</v>
      </c>
      <c r="AJ52" s="245"/>
      <c r="AK52" s="248"/>
    </row>
    <row r="53" spans="1:37" ht="24.75" customHeight="1">
      <c r="A53" s="410" t="s">
        <v>367</v>
      </c>
      <c r="B53" s="245"/>
      <c r="C53" s="245"/>
      <c r="D53" s="245"/>
      <c r="E53" s="245"/>
      <c r="F53" s="248"/>
      <c r="G53" s="410" t="s">
        <v>123</v>
      </c>
      <c r="H53" s="245"/>
      <c r="I53" s="248"/>
      <c r="M53" s="396" t="s">
        <v>362</v>
      </c>
      <c r="N53" s="245"/>
      <c r="O53" s="245"/>
      <c r="P53" s="248"/>
      <c r="Q53" s="355">
        <f>COUNTIFS('Flex Funds offered during FY'!N14:N4986,"YES")</f>
        <v>0</v>
      </c>
      <c r="R53" s="245"/>
      <c r="S53" s="245"/>
      <c r="T53" s="245"/>
      <c r="U53" s="248"/>
      <c r="X53" s="177">
        <f t="shared" si="2"/>
        <v>35</v>
      </c>
      <c r="Y53" s="178">
        <v>5</v>
      </c>
      <c r="Z53" s="188" t="s">
        <v>286</v>
      </c>
      <c r="AA53" s="189"/>
      <c r="AB53" s="190"/>
      <c r="AC53" s="404">
        <f>COUNTIFS('Flex Funds offered during FY'!O14:O4986,"&gt;=1.00",'Flex Funds offered during FY'!AC14:AC4986,"Boone")</f>
        <v>0</v>
      </c>
      <c r="AD53" s="245"/>
      <c r="AE53" s="248"/>
      <c r="AF53" s="402" t="e">
        <f>COUNTIFS('Flex Funds offered during FY'!#REF!,"&gt;=1.00",'Flex Funds offered during FY'!AC14:AC4986,"Boone")</f>
        <v>#REF!</v>
      </c>
      <c r="AG53" s="245"/>
      <c r="AH53" s="248"/>
      <c r="AI53" s="403" t="e">
        <f t="shared" si="1"/>
        <v>#REF!</v>
      </c>
      <c r="AJ53" s="245"/>
      <c r="AK53" s="248"/>
    </row>
    <row r="54" spans="1:37" ht="24.75" customHeight="1">
      <c r="A54" s="396" t="s">
        <v>368</v>
      </c>
      <c r="B54" s="245"/>
      <c r="C54" s="245"/>
      <c r="D54" s="245"/>
      <c r="E54" s="245"/>
      <c r="F54" s="248"/>
      <c r="G54" s="355">
        <f>COUNTIFS('Initial Info Client Demographic'!L14:L5000,"African American / Black")</f>
        <v>0</v>
      </c>
      <c r="H54" s="245"/>
      <c r="I54" s="248"/>
      <c r="M54" s="396" t="s">
        <v>363</v>
      </c>
      <c r="N54" s="245"/>
      <c r="O54" s="245"/>
      <c r="P54" s="248"/>
      <c r="Q54" s="355">
        <f>COUNTIFS('Flex Funds offered during FY'!N14:N4986,"NO")</f>
        <v>0</v>
      </c>
      <c r="R54" s="245"/>
      <c r="S54" s="245"/>
      <c r="T54" s="245"/>
      <c r="U54" s="248"/>
      <c r="X54" s="177">
        <f t="shared" si="2"/>
        <v>36</v>
      </c>
      <c r="Y54" s="178">
        <v>5</v>
      </c>
      <c r="Z54" s="188" t="s">
        <v>293</v>
      </c>
      <c r="AA54" s="189"/>
      <c r="AB54" s="190"/>
      <c r="AC54" s="404">
        <f>COUNTIFS('Flex Funds offered during FY'!O14:O4986,"&gt;=1.00",'Flex Funds offered during FY'!AC14:AC4986,"Cabell")</f>
        <v>0</v>
      </c>
      <c r="AD54" s="245"/>
      <c r="AE54" s="248"/>
      <c r="AF54" s="402" t="e">
        <f>COUNTIFS('Flex Funds offered during FY'!#REF!,"&gt;=1.00",'Flex Funds offered during FY'!AC14:AC4986,"Cabell")</f>
        <v>#REF!</v>
      </c>
      <c r="AG54" s="245"/>
      <c r="AH54" s="248"/>
      <c r="AI54" s="403" t="e">
        <f t="shared" si="1"/>
        <v>#REF!</v>
      </c>
      <c r="AJ54" s="245"/>
      <c r="AK54" s="248"/>
    </row>
    <row r="55" spans="1:37" ht="24.75" customHeight="1">
      <c r="A55" s="396" t="s">
        <v>369</v>
      </c>
      <c r="B55" s="245"/>
      <c r="C55" s="245"/>
      <c r="D55" s="245"/>
      <c r="E55" s="245"/>
      <c r="F55" s="248"/>
      <c r="G55" s="355">
        <f>COUNTIFS('Initial Info Client Demographic'!L14:L5000,"American Indian / Alaska Native")</f>
        <v>0</v>
      </c>
      <c r="H55" s="245"/>
      <c r="I55" s="248"/>
      <c r="M55" s="400" t="s">
        <v>370</v>
      </c>
      <c r="N55" s="262"/>
      <c r="O55" s="262"/>
      <c r="P55" s="263"/>
      <c r="Q55" s="412">
        <f>SUM(Q53:Q54)</f>
        <v>0</v>
      </c>
      <c r="R55" s="262"/>
      <c r="S55" s="262"/>
      <c r="T55" s="262"/>
      <c r="U55" s="263"/>
      <c r="X55" s="177">
        <f t="shared" si="2"/>
        <v>37</v>
      </c>
      <c r="Y55" s="178">
        <v>5</v>
      </c>
      <c r="Z55" s="188" t="s">
        <v>300</v>
      </c>
      <c r="AA55" s="189"/>
      <c r="AB55" s="190"/>
      <c r="AC55" s="404">
        <f>COUNTIFS('Flex Funds offered during FY'!O14:O4986,"&gt;=1.00",'Flex Funds offered during FY'!AC14:AC4986,"Clay")</f>
        <v>0</v>
      </c>
      <c r="AD55" s="245"/>
      <c r="AE55" s="248"/>
      <c r="AF55" s="402" t="e">
        <f>COUNTIFS('Flex Funds offered during FY'!#REF!,"&gt;=1.00",'Flex Funds offered during FY'!AC14:AC4986,"Clay")</f>
        <v>#REF!</v>
      </c>
      <c r="AG55" s="245"/>
      <c r="AH55" s="248"/>
      <c r="AI55" s="403" t="e">
        <f t="shared" si="1"/>
        <v>#REF!</v>
      </c>
      <c r="AJ55" s="245"/>
      <c r="AK55" s="248"/>
    </row>
    <row r="56" spans="1:37" ht="24.75" customHeight="1">
      <c r="A56" s="396" t="s">
        <v>371</v>
      </c>
      <c r="B56" s="245"/>
      <c r="C56" s="245"/>
      <c r="D56" s="245"/>
      <c r="E56" s="245"/>
      <c r="F56" s="248"/>
      <c r="G56" s="355">
        <f>COUNTIFS('Initial Info Client Demographic'!L14:L5000,"Asian")</f>
        <v>0</v>
      </c>
      <c r="H56" s="245"/>
      <c r="I56" s="248"/>
      <c r="X56" s="177">
        <f t="shared" si="2"/>
        <v>38</v>
      </c>
      <c r="Y56" s="178">
        <v>5</v>
      </c>
      <c r="Z56" s="188" t="s">
        <v>307</v>
      </c>
      <c r="AA56" s="189"/>
      <c r="AB56" s="190"/>
      <c r="AC56" s="404">
        <f>COUNTIFS('Flex Funds offered during FY'!O14:O4986,"&gt;=1.00",'Flex Funds offered during FY'!AC14:AC4986,"Kanawha")</f>
        <v>0</v>
      </c>
      <c r="AD56" s="245"/>
      <c r="AE56" s="248"/>
      <c r="AF56" s="402" t="e">
        <f>COUNTIFS('Flex Funds offered during FY'!#REF!,"&gt;=1.00",'Flex Funds offered during FY'!AC14:AC4986,"Kanawha")</f>
        <v>#REF!</v>
      </c>
      <c r="AG56" s="245"/>
      <c r="AH56" s="248"/>
      <c r="AI56" s="403" t="e">
        <f t="shared" si="1"/>
        <v>#REF!</v>
      </c>
      <c r="AJ56" s="245"/>
      <c r="AK56" s="248"/>
    </row>
    <row r="57" spans="1:37" ht="24.75" customHeight="1">
      <c r="A57" s="396" t="s">
        <v>372</v>
      </c>
      <c r="B57" s="245"/>
      <c r="C57" s="245"/>
      <c r="D57" s="245"/>
      <c r="E57" s="245"/>
      <c r="F57" s="248"/>
      <c r="G57" s="355">
        <f>COUNTIFS('Initial Info Client Demographic'!L14:L5000,"More than one race reported")</f>
        <v>0</v>
      </c>
      <c r="H57" s="245"/>
      <c r="I57" s="248"/>
      <c r="X57" s="177">
        <f t="shared" si="2"/>
        <v>39</v>
      </c>
      <c r="Y57" s="178">
        <v>5</v>
      </c>
      <c r="Z57" s="188" t="s">
        <v>313</v>
      </c>
      <c r="AA57" s="189"/>
      <c r="AB57" s="190"/>
      <c r="AC57" s="404">
        <f>COUNTIFS('Flex Funds offered during FY'!O14:O4986,"&gt;=1.00",'Flex Funds offered during FY'!AC14:AC4986,"Lincoln")</f>
        <v>0</v>
      </c>
      <c r="AD57" s="245"/>
      <c r="AE57" s="248"/>
      <c r="AF57" s="402" t="e">
        <f>COUNTIFS('Flex Funds offered during FY'!#REF!,"&gt;=1.00",'Flex Funds offered during FY'!AC14:AC4986,"Lincoln")</f>
        <v>#REF!</v>
      </c>
      <c r="AG57" s="245"/>
      <c r="AH57" s="248"/>
      <c r="AI57" s="403" t="e">
        <f t="shared" si="1"/>
        <v>#REF!</v>
      </c>
      <c r="AJ57" s="245"/>
      <c r="AK57" s="248"/>
    </row>
    <row r="58" spans="1:37" ht="24.75" customHeight="1">
      <c r="A58" s="396" t="s">
        <v>373</v>
      </c>
      <c r="B58" s="245"/>
      <c r="C58" s="245"/>
      <c r="D58" s="245"/>
      <c r="E58" s="245"/>
      <c r="F58" s="248"/>
      <c r="G58" s="355">
        <f>COUNTIFS('Initial Info Client Demographic'!L14:L5000,"Native Hawaiian /Other Pacific Islander")</f>
        <v>0</v>
      </c>
      <c r="H58" s="245"/>
      <c r="I58" s="248"/>
      <c r="M58" s="410" t="s">
        <v>374</v>
      </c>
      <c r="N58" s="245"/>
      <c r="O58" s="245"/>
      <c r="P58" s="248"/>
      <c r="Q58" s="410" t="s">
        <v>123</v>
      </c>
      <c r="R58" s="245"/>
      <c r="S58" s="248"/>
      <c r="X58" s="177">
        <f t="shared" si="2"/>
        <v>40</v>
      </c>
      <c r="Y58" s="178">
        <v>5</v>
      </c>
      <c r="Z58" s="188" t="s">
        <v>318</v>
      </c>
      <c r="AA58" s="189"/>
      <c r="AB58" s="190"/>
      <c r="AC58" s="404">
        <f>COUNTIFS('Flex Funds offered during FY'!O14:O4986,"&gt;=1.00",'Flex Funds offered during FY'!AC14:AC4986,"Logan")</f>
        <v>0</v>
      </c>
      <c r="AD58" s="245"/>
      <c r="AE58" s="248"/>
      <c r="AF58" s="402" t="e">
        <f>COUNTIFS('Flex Funds offered during FY'!#REF!,"&gt;=1.00",'Flex Funds offered during FY'!AC14:AC4986,"Logan")</f>
        <v>#REF!</v>
      </c>
      <c r="AG58" s="245"/>
      <c r="AH58" s="248"/>
      <c r="AI58" s="403" t="e">
        <f t="shared" si="1"/>
        <v>#REF!</v>
      </c>
      <c r="AJ58" s="245"/>
      <c r="AK58" s="248"/>
    </row>
    <row r="59" spans="1:37" ht="24.75" customHeight="1">
      <c r="A59" s="396" t="s">
        <v>375</v>
      </c>
      <c r="B59" s="245"/>
      <c r="C59" s="245"/>
      <c r="D59" s="245"/>
      <c r="E59" s="245"/>
      <c r="F59" s="248"/>
      <c r="G59" s="355">
        <f>COUNTIFS('Initial Info Client Demographic'!L14:L5000,"White")</f>
        <v>0</v>
      </c>
      <c r="H59" s="245"/>
      <c r="I59" s="248"/>
      <c r="M59" s="396" t="s">
        <v>376</v>
      </c>
      <c r="N59" s="245"/>
      <c r="O59" s="245"/>
      <c r="P59" s="248"/>
      <c r="Q59" s="355">
        <f>COUNTIFS('Initial Info Client Demographic'!N14:N5000,"female")</f>
        <v>0</v>
      </c>
      <c r="R59" s="245"/>
      <c r="S59" s="248"/>
      <c r="X59" s="177">
        <f t="shared" si="2"/>
        <v>41</v>
      </c>
      <c r="Y59" s="178">
        <v>5</v>
      </c>
      <c r="Z59" s="188" t="s">
        <v>323</v>
      </c>
      <c r="AA59" s="189"/>
      <c r="AB59" s="190"/>
      <c r="AC59" s="404">
        <f>COUNTIFS('Flex Funds offered during FY'!O14:O4986,"&gt;=1.00",'Flex Funds offered during FY'!AC14:AC4986,"Mason")</f>
        <v>0</v>
      </c>
      <c r="AD59" s="245"/>
      <c r="AE59" s="248"/>
      <c r="AF59" s="402" t="e">
        <f>COUNTIFS('Flex Funds offered during FY'!#REF!,"&gt;=1.00",'Flex Funds offered during FY'!AC14:AC4986,"Mason")</f>
        <v>#REF!</v>
      </c>
      <c r="AG59" s="245"/>
      <c r="AH59" s="248"/>
      <c r="AI59" s="403" t="e">
        <f t="shared" si="1"/>
        <v>#REF!</v>
      </c>
      <c r="AJ59" s="245"/>
      <c r="AK59" s="248"/>
    </row>
    <row r="60" spans="1:37" ht="24.75" customHeight="1">
      <c r="A60" s="396" t="s">
        <v>377</v>
      </c>
      <c r="B60" s="245"/>
      <c r="C60" s="245"/>
      <c r="D60" s="245"/>
      <c r="E60" s="245"/>
      <c r="F60" s="248"/>
      <c r="G60" s="355">
        <f>COUNTIFS('Initial Info Client Demographic'!L14:L5000,"Unknown")</f>
        <v>0</v>
      </c>
      <c r="H60" s="245"/>
      <c r="I60" s="248"/>
      <c r="M60" s="396" t="s">
        <v>378</v>
      </c>
      <c r="N60" s="245"/>
      <c r="O60" s="245"/>
      <c r="P60" s="248"/>
      <c r="Q60" s="355">
        <f>COUNTIFS('Initial Info Client Demographic'!N14:N5000,"male")</f>
        <v>0</v>
      </c>
      <c r="R60" s="245"/>
      <c r="S60" s="248"/>
      <c r="X60" s="177">
        <f t="shared" si="2"/>
        <v>42</v>
      </c>
      <c r="Y60" s="178">
        <v>5</v>
      </c>
      <c r="Z60" s="188" t="s">
        <v>328</v>
      </c>
      <c r="AA60" s="189"/>
      <c r="AB60" s="190"/>
      <c r="AC60" s="404">
        <f>COUNTIFS('Flex Funds offered during FY'!O14:O4986,"&gt;=1.00",'Flex Funds offered during FY'!AC14:AC4986,"Mingo")</f>
        <v>0</v>
      </c>
      <c r="AD60" s="245"/>
      <c r="AE60" s="248"/>
      <c r="AF60" s="402" t="e">
        <f>COUNTIFS('Flex Funds offered during FY'!#REF!,"&gt;=1.00",'Flex Funds offered during FY'!AC14:AC4986,"Mingo")</f>
        <v>#REF!</v>
      </c>
      <c r="AG60" s="245"/>
      <c r="AH60" s="248"/>
      <c r="AI60" s="403" t="e">
        <f t="shared" si="1"/>
        <v>#REF!</v>
      </c>
      <c r="AJ60" s="245"/>
      <c r="AK60" s="248"/>
    </row>
    <row r="61" spans="1:37" ht="24.75" customHeight="1">
      <c r="A61" s="409"/>
      <c r="B61" s="245"/>
      <c r="C61" s="245"/>
      <c r="D61" s="245"/>
      <c r="E61" s="245"/>
      <c r="F61" s="248"/>
      <c r="G61" s="407">
        <f>SUM(G54:G60)</f>
        <v>0</v>
      </c>
      <c r="H61" s="245"/>
      <c r="I61" s="248"/>
      <c r="M61" s="400" t="s">
        <v>379</v>
      </c>
      <c r="N61" s="262"/>
      <c r="O61" s="262"/>
      <c r="P61" s="263"/>
      <c r="Q61" s="408">
        <f>SUM(Q59:Q60)</f>
        <v>0</v>
      </c>
      <c r="R61" s="262"/>
      <c r="S61" s="263"/>
      <c r="X61" s="177">
        <f t="shared" si="2"/>
        <v>43</v>
      </c>
      <c r="Y61" s="178">
        <v>5</v>
      </c>
      <c r="Z61" s="188" t="s">
        <v>331</v>
      </c>
      <c r="AA61" s="189"/>
      <c r="AB61" s="190"/>
      <c r="AC61" s="404">
        <f>COUNTIFS('Flex Funds offered during FY'!O14:O4986,"&gt;=1.00",'Flex Funds offered during FY'!AC14:AC4986,"Putnam")</f>
        <v>0</v>
      </c>
      <c r="AD61" s="245"/>
      <c r="AE61" s="248"/>
      <c r="AF61" s="402" t="e">
        <f>COUNTIFS('Flex Funds offered during FY'!#REF!,"&gt;=1.00",'Flex Funds offered during FY'!AC14:AC4986,"Putnam")</f>
        <v>#REF!</v>
      </c>
      <c r="AG61" s="245"/>
      <c r="AH61" s="248"/>
      <c r="AI61" s="403" t="e">
        <f t="shared" si="1"/>
        <v>#REF!</v>
      </c>
      <c r="AJ61" s="245"/>
      <c r="AK61" s="248"/>
    </row>
    <row r="62" spans="1:37" ht="24.75" customHeight="1">
      <c r="A62" s="410" t="s">
        <v>380</v>
      </c>
      <c r="B62" s="245"/>
      <c r="C62" s="245"/>
      <c r="D62" s="245"/>
      <c r="E62" s="245"/>
      <c r="F62" s="248"/>
      <c r="G62" s="410" t="s">
        <v>123</v>
      </c>
      <c r="H62" s="245"/>
      <c r="I62" s="248"/>
      <c r="X62" s="177">
        <f t="shared" si="2"/>
        <v>44</v>
      </c>
      <c r="Y62" s="178">
        <v>5</v>
      </c>
      <c r="Z62" s="188" t="s">
        <v>334</v>
      </c>
      <c r="AA62" s="189"/>
      <c r="AB62" s="190"/>
      <c r="AC62" s="404">
        <f>COUNTIFS('Flex Funds offered during FY'!O14:O4986,"&gt;=1.00",'Flex Funds offered during FY'!AC14:AC4986,"Wayne")</f>
        <v>0</v>
      </c>
      <c r="AD62" s="245"/>
      <c r="AE62" s="248"/>
      <c r="AF62" s="402" t="e">
        <f>COUNTIFS('Flex Funds offered during FY'!#REF!,"&gt;=1.00",'Flex Funds offered during FY'!AC14:AC4986,"Wayne")</f>
        <v>#REF!</v>
      </c>
      <c r="AG62" s="245"/>
      <c r="AH62" s="248"/>
      <c r="AI62" s="403" t="e">
        <f t="shared" si="1"/>
        <v>#REF!</v>
      </c>
      <c r="AJ62" s="245"/>
      <c r="AK62" s="248"/>
    </row>
    <row r="63" spans="1:37" ht="24.75" customHeight="1">
      <c r="A63" s="396" t="s">
        <v>381</v>
      </c>
      <c r="B63" s="245"/>
      <c r="C63" s="245"/>
      <c r="D63" s="245"/>
      <c r="E63" s="245"/>
      <c r="F63" s="248"/>
      <c r="G63" s="355">
        <f>COUNTIFS('Initial Info Client Demographic'!M14:M5000,"Not Hispanic or Latino")</f>
        <v>0</v>
      </c>
      <c r="H63" s="245"/>
      <c r="I63" s="248"/>
      <c r="X63" s="177">
        <f t="shared" si="2"/>
        <v>45</v>
      </c>
      <c r="Y63" s="180">
        <v>6</v>
      </c>
      <c r="Z63" s="185" t="s">
        <v>287</v>
      </c>
      <c r="AA63" s="186"/>
      <c r="AB63" s="187"/>
      <c r="AC63" s="395">
        <f>COUNTIFS('Flex Funds offered during FY'!O14:O4986,"&gt;=1.00",'Flex Funds offered during FY'!AD14:AD4986,"Fayette")</f>
        <v>0</v>
      </c>
      <c r="AD63" s="245"/>
      <c r="AE63" s="248"/>
      <c r="AF63" s="402" t="e">
        <f>COUNTIFS('Flex Funds offered during FY'!#REF!,"&gt;=1.00",'Flex Funds offered during FY'!AD14:AD4986,"Fayette")</f>
        <v>#REF!</v>
      </c>
      <c r="AG63" s="245"/>
      <c r="AH63" s="248"/>
      <c r="AI63" s="403" t="e">
        <f t="shared" si="1"/>
        <v>#REF!</v>
      </c>
      <c r="AJ63" s="245"/>
      <c r="AK63" s="248"/>
    </row>
    <row r="64" spans="1:37" ht="24.75" customHeight="1">
      <c r="A64" s="396" t="s">
        <v>382</v>
      </c>
      <c r="B64" s="245"/>
      <c r="C64" s="245"/>
      <c r="D64" s="245"/>
      <c r="E64" s="245"/>
      <c r="F64" s="248"/>
      <c r="G64" s="355">
        <f>COUNTIFS('Initial Info Client Demographic'!M14:M5000,"Hispanic-Latino ")</f>
        <v>0</v>
      </c>
      <c r="H64" s="245"/>
      <c r="I64" s="248"/>
      <c r="X64" s="177">
        <f t="shared" si="2"/>
        <v>46</v>
      </c>
      <c r="Y64" s="180">
        <v>6</v>
      </c>
      <c r="Z64" s="185" t="s">
        <v>294</v>
      </c>
      <c r="AA64" s="186"/>
      <c r="AB64" s="187"/>
      <c r="AC64" s="395">
        <f>COUNTIFS('Flex Funds offered during FY'!O14:O4986,"&gt;=1.00",'Flex Funds offered during FY'!AD14:AD4986,"Greenbrier")</f>
        <v>0</v>
      </c>
      <c r="AD64" s="245"/>
      <c r="AE64" s="248"/>
      <c r="AF64" s="402" t="e">
        <f>COUNTIFS('Flex Funds offered during FY'!#REF!,"&gt;=1.00",'Flex Funds offered during FY'!AD14:AD4986,"Greenbrier")</f>
        <v>#REF!</v>
      </c>
      <c r="AG64" s="245"/>
      <c r="AH64" s="248"/>
      <c r="AI64" s="403" t="e">
        <f t="shared" si="1"/>
        <v>#REF!</v>
      </c>
      <c r="AJ64" s="245"/>
      <c r="AK64" s="248"/>
    </row>
    <row r="65" spans="1:37" ht="24.75" customHeight="1">
      <c r="A65" s="396" t="s">
        <v>377</v>
      </c>
      <c r="B65" s="245"/>
      <c r="C65" s="245"/>
      <c r="D65" s="245"/>
      <c r="E65" s="245"/>
      <c r="F65" s="248"/>
      <c r="G65" s="355">
        <f>COUNTIFS('Initial Info Client Demographic'!M14:M5000,"Unknown")</f>
        <v>0</v>
      </c>
      <c r="H65" s="245"/>
      <c r="I65" s="248"/>
      <c r="X65" s="177">
        <f t="shared" si="2"/>
        <v>47</v>
      </c>
      <c r="Y65" s="180">
        <v>6</v>
      </c>
      <c r="Z65" s="185" t="s">
        <v>301</v>
      </c>
      <c r="AA65" s="186"/>
      <c r="AB65" s="187"/>
      <c r="AC65" s="395">
        <f>COUNTIFS('Flex Funds offered during FY'!O14:O4986,"&gt;=1.00",'Flex Funds offered during FY'!AD14:AD4986,"McDowell")</f>
        <v>0</v>
      </c>
      <c r="AD65" s="245"/>
      <c r="AE65" s="248"/>
      <c r="AF65" s="402" t="e">
        <f>COUNTIFS('Flex Funds offered during FY'!#REF!,"&gt;=1.00",'Flex Funds offered during FY'!AD14:AD4986,"McDowell")</f>
        <v>#REF!</v>
      </c>
      <c r="AG65" s="245"/>
      <c r="AH65" s="248"/>
      <c r="AI65" s="403" t="e">
        <f t="shared" si="1"/>
        <v>#REF!</v>
      </c>
      <c r="AJ65" s="245"/>
      <c r="AK65" s="248"/>
    </row>
    <row r="66" spans="1:37" ht="24.75" customHeight="1">
      <c r="A66" s="397"/>
      <c r="B66" s="245"/>
      <c r="C66" s="245"/>
      <c r="D66" s="245"/>
      <c r="E66" s="245"/>
      <c r="F66" s="248"/>
      <c r="G66" s="398">
        <f>SUM(G63:G65)</f>
        <v>0</v>
      </c>
      <c r="H66" s="245"/>
      <c r="I66" s="248"/>
      <c r="X66" s="177">
        <f t="shared" si="2"/>
        <v>48</v>
      </c>
      <c r="Y66" s="180">
        <v>6</v>
      </c>
      <c r="Z66" s="185" t="s">
        <v>308</v>
      </c>
      <c r="AA66" s="186"/>
      <c r="AB66" s="187"/>
      <c r="AC66" s="395">
        <f>COUNTIFS('Flex Funds offered during FY'!O14:O4986,"&gt;=1.00",'Flex Funds offered during FY'!AD14:AD4986,"Mercer")</f>
        <v>0</v>
      </c>
      <c r="AD66" s="245"/>
      <c r="AE66" s="248"/>
      <c r="AF66" s="402" t="e">
        <f>COUNTIFS('Flex Funds offered during FY'!#REF!,"&gt;=1.00",'Flex Funds offered during FY'!AD14:AD4986,"Mercer")</f>
        <v>#REF!</v>
      </c>
      <c r="AG66" s="245"/>
      <c r="AH66" s="248"/>
      <c r="AI66" s="403" t="e">
        <f t="shared" si="1"/>
        <v>#REF!</v>
      </c>
      <c r="AJ66" s="245"/>
      <c r="AK66" s="248"/>
    </row>
    <row r="67" spans="1:37" ht="24.75" customHeight="1">
      <c r="X67" s="177">
        <f t="shared" si="2"/>
        <v>49</v>
      </c>
      <c r="Y67" s="180">
        <v>6</v>
      </c>
      <c r="Z67" s="185" t="s">
        <v>314</v>
      </c>
      <c r="AA67" s="186"/>
      <c r="AB67" s="187"/>
      <c r="AC67" s="395">
        <f>COUNTIFS('Flex Funds offered during FY'!O14:O4986,"&gt;=1.00",'Flex Funds offered during FY'!AD14:AD4986,"Monroe")</f>
        <v>0</v>
      </c>
      <c r="AD67" s="245"/>
      <c r="AE67" s="248"/>
      <c r="AF67" s="402" t="e">
        <f>COUNTIFS('Flex Funds offered during FY'!#REF!,"&gt;=1.00",'Flex Funds offered during FY'!AD14:AD4986,"Monroe")</f>
        <v>#REF!</v>
      </c>
      <c r="AG67" s="245"/>
      <c r="AH67" s="248"/>
      <c r="AI67" s="403" t="e">
        <f t="shared" si="1"/>
        <v>#REF!</v>
      </c>
      <c r="AJ67" s="245"/>
      <c r="AK67" s="248"/>
    </row>
    <row r="68" spans="1:37" ht="24.75" customHeight="1">
      <c r="X68" s="177">
        <f t="shared" si="2"/>
        <v>50</v>
      </c>
      <c r="Y68" s="180">
        <v>6</v>
      </c>
      <c r="Z68" s="185" t="s">
        <v>319</v>
      </c>
      <c r="AA68" s="186"/>
      <c r="AB68" s="187"/>
      <c r="AC68" s="395">
        <f>COUNTIFS('Flex Funds offered during FY'!O14:O4986,"&gt;=1.00",'Flex Funds offered during FY'!AD14:AD4986,"Nicholas")</f>
        <v>0</v>
      </c>
      <c r="AD68" s="245"/>
      <c r="AE68" s="248"/>
      <c r="AF68" s="402" t="e">
        <f>COUNTIFS('Flex Funds offered during FY'!#REF!,"&gt;=1.00",'Flex Funds offered during FY'!AD14:AD4986,"Nicholas")</f>
        <v>#REF!</v>
      </c>
      <c r="AG68" s="245"/>
      <c r="AH68" s="248"/>
      <c r="AI68" s="403" t="e">
        <f t="shared" si="1"/>
        <v>#REF!</v>
      </c>
      <c r="AJ68" s="245"/>
      <c r="AK68" s="248"/>
    </row>
    <row r="69" spans="1:37" ht="24.75" customHeight="1">
      <c r="A69" s="179"/>
      <c r="B69" s="179"/>
      <c r="C69" s="179"/>
      <c r="D69" s="179"/>
      <c r="E69" s="177"/>
      <c r="F69" s="177"/>
      <c r="G69" s="177"/>
      <c r="X69" s="177">
        <f t="shared" si="2"/>
        <v>51</v>
      </c>
      <c r="Y69" s="180">
        <v>6</v>
      </c>
      <c r="Z69" s="185" t="s">
        <v>324</v>
      </c>
      <c r="AA69" s="186"/>
      <c r="AB69" s="187"/>
      <c r="AC69" s="395">
        <f>COUNTIFS('Flex Funds offered during FY'!O14:O4986,"&gt;=1.00",'Flex Funds offered during FY'!AD14:AD4986,"Pocahontas")</f>
        <v>0</v>
      </c>
      <c r="AD69" s="245"/>
      <c r="AE69" s="248"/>
      <c r="AF69" s="402" t="e">
        <f>COUNTIFS('Flex Funds offered during FY'!#REF!,"&gt;=1.00",'Flex Funds offered during FY'!AD14:AD4986,"Pocahontas")</f>
        <v>#REF!</v>
      </c>
      <c r="AG69" s="245"/>
      <c r="AH69" s="248"/>
      <c r="AI69" s="403" t="e">
        <f t="shared" si="1"/>
        <v>#REF!</v>
      </c>
      <c r="AJ69" s="245"/>
      <c r="AK69" s="248"/>
    </row>
    <row r="70" spans="1:37" ht="24.75" customHeight="1">
      <c r="A70" s="179"/>
      <c r="B70" s="179"/>
      <c r="C70" s="179"/>
      <c r="D70" s="179"/>
      <c r="E70" s="177"/>
      <c r="F70" s="177"/>
      <c r="G70" s="177"/>
      <c r="X70" s="177">
        <f t="shared" si="2"/>
        <v>52</v>
      </c>
      <c r="Y70" s="180">
        <v>6</v>
      </c>
      <c r="Z70" s="185" t="s">
        <v>329</v>
      </c>
      <c r="AA70" s="186"/>
      <c r="AB70" s="187"/>
      <c r="AC70" s="395">
        <f>COUNTIFS('Flex Funds offered during FY'!O14:O4986,"&gt;=1.00",'Flex Funds offered during FY'!AD14:AD4986,"Raleigh")</f>
        <v>0</v>
      </c>
      <c r="AD70" s="245"/>
      <c r="AE70" s="248"/>
      <c r="AF70" s="402" t="e">
        <f>COUNTIFS('Flex Funds offered during FY'!#REF!,"&gt;=1.00",'Flex Funds offered during FY'!AD14:AD4986,"Raleigh")</f>
        <v>#REF!</v>
      </c>
      <c r="AG70" s="245"/>
      <c r="AH70" s="248"/>
      <c r="AI70" s="403" t="e">
        <f t="shared" si="1"/>
        <v>#REF!</v>
      </c>
      <c r="AJ70" s="245"/>
      <c r="AK70" s="248"/>
    </row>
    <row r="71" spans="1:37" ht="24.75" customHeight="1">
      <c r="A71" s="179"/>
      <c r="B71" s="179"/>
      <c r="C71" s="179"/>
      <c r="D71" s="179"/>
      <c r="E71" s="177"/>
      <c r="F71" s="177"/>
      <c r="G71" s="177"/>
      <c r="X71" s="177">
        <f t="shared" si="2"/>
        <v>53</v>
      </c>
      <c r="Y71" s="180">
        <v>6</v>
      </c>
      <c r="Z71" s="185" t="s">
        <v>332</v>
      </c>
      <c r="AA71" s="186"/>
      <c r="AB71" s="187"/>
      <c r="AC71" s="395">
        <f>COUNTIFS('Flex Funds offered during FY'!O14:O4986,"&gt;=1.00",'Flex Funds offered during FY'!AD14:AD4986,"Summers")</f>
        <v>0</v>
      </c>
      <c r="AD71" s="245"/>
      <c r="AE71" s="248"/>
      <c r="AF71" s="402" t="e">
        <f>COUNTIFS('Flex Funds offered during FY'!#REF!,"&gt;=1.00",'Flex Funds offered during FY'!AD14:AD4986,"Summers")</f>
        <v>#REF!</v>
      </c>
      <c r="AG71" s="245"/>
      <c r="AH71" s="248"/>
      <c r="AI71" s="403" t="e">
        <f t="shared" si="1"/>
        <v>#REF!</v>
      </c>
      <c r="AJ71" s="245"/>
      <c r="AK71" s="248"/>
    </row>
    <row r="72" spans="1:37" ht="24.75" customHeight="1">
      <c r="X72" s="177">
        <f t="shared" si="2"/>
        <v>54</v>
      </c>
      <c r="Y72" s="180">
        <v>6</v>
      </c>
      <c r="Z72" s="391" t="s">
        <v>335</v>
      </c>
      <c r="AA72" s="245"/>
      <c r="AB72" s="248"/>
      <c r="AC72" s="395">
        <f>COUNTIFS('Flex Funds offered during FY'!O14:O4986,"&gt;=1.00",'Flex Funds offered during FY'!AD14:AD4986,"Webster")</f>
        <v>0</v>
      </c>
      <c r="AD72" s="245"/>
      <c r="AE72" s="248"/>
      <c r="AF72" s="402" t="e">
        <f>COUNTIFS('Flex Funds offered during FY'!#REF!,"&gt;=1.00",'Flex Funds offered during FY'!AD14:AD4986,"Webster")</f>
        <v>#REF!</v>
      </c>
      <c r="AG72" s="245"/>
      <c r="AH72" s="248"/>
      <c r="AI72" s="403" t="e">
        <f t="shared" si="1"/>
        <v>#REF!</v>
      </c>
      <c r="AJ72" s="245"/>
      <c r="AK72" s="248"/>
    </row>
    <row r="73" spans="1:37" ht="24.75" customHeight="1">
      <c r="X73" s="177">
        <f t="shared" si="2"/>
        <v>55</v>
      </c>
      <c r="Y73" s="180">
        <v>6</v>
      </c>
      <c r="Z73" s="391" t="s">
        <v>337</v>
      </c>
      <c r="AA73" s="245"/>
      <c r="AB73" s="248"/>
      <c r="AC73" s="395">
        <f>COUNTIFS('Flex Funds offered during FY'!O14:O4986,"&gt;=1.00",'Flex Funds offered during FY'!AD14:AD4986,"Wyoming")</f>
        <v>0</v>
      </c>
      <c r="AD73" s="245"/>
      <c r="AE73" s="248"/>
      <c r="AF73" s="402" t="e">
        <f>COUNTIFS('Flex Funds offered during FY'!#REF!,"&gt;=1.00",'Flex Funds offered during FY'!AD14:AD4986,"Wyoming")</f>
        <v>#REF!</v>
      </c>
      <c r="AG73" s="245"/>
      <c r="AH73" s="248"/>
      <c r="AI73" s="403" t="e">
        <f t="shared" si="1"/>
        <v>#REF!</v>
      </c>
      <c r="AJ73" s="245"/>
      <c r="AK73" s="248"/>
    </row>
    <row r="74" spans="1:37" ht="24.75" customHeight="1">
      <c r="Y74" s="400" t="s">
        <v>252</v>
      </c>
      <c r="Z74" s="262"/>
      <c r="AA74" s="262"/>
      <c r="AB74" s="263"/>
      <c r="AC74" s="401">
        <f>SUM(AC19:AC73)</f>
        <v>0</v>
      </c>
      <c r="AD74" s="262"/>
      <c r="AE74" s="263"/>
      <c r="AF74" s="405" t="e">
        <f>SUM(AF19:AF73)</f>
        <v>#REF!</v>
      </c>
      <c r="AG74" s="262"/>
      <c r="AH74" s="263"/>
      <c r="AI74" s="406" t="e">
        <f>SUM(AI19:AI73)</f>
        <v>#REF!</v>
      </c>
      <c r="AJ74" s="262"/>
      <c r="AK74" s="263"/>
    </row>
    <row r="75" spans="1:37" ht="24.75" customHeight="1"/>
    <row r="76" spans="1:37" ht="24.75" customHeight="1"/>
    <row r="77" spans="1:37" ht="30" customHeight="1"/>
    <row r="78" spans="1:37" ht="39.75" customHeight="1">
      <c r="J78" s="399" t="s">
        <v>383</v>
      </c>
      <c r="K78" s="248"/>
      <c r="L78" s="399" t="s">
        <v>368</v>
      </c>
      <c r="M78" s="248"/>
      <c r="N78" s="399" t="s">
        <v>384</v>
      </c>
      <c r="O78" s="248"/>
      <c r="P78" s="399" t="s">
        <v>385</v>
      </c>
      <c r="Q78" s="248"/>
      <c r="R78" s="399" t="s">
        <v>386</v>
      </c>
      <c r="S78" s="248"/>
      <c r="T78" s="399" t="s">
        <v>372</v>
      </c>
      <c r="U78" s="248"/>
      <c r="V78" s="399" t="s">
        <v>387</v>
      </c>
      <c r="W78" s="248"/>
      <c r="X78" s="191" t="s">
        <v>367</v>
      </c>
      <c r="Y78" s="399" t="s">
        <v>381</v>
      </c>
      <c r="Z78" s="248"/>
      <c r="AA78" s="399" t="s">
        <v>388</v>
      </c>
      <c r="AB78" s="248"/>
      <c r="AC78" s="399" t="s">
        <v>389</v>
      </c>
      <c r="AD78" s="248"/>
      <c r="AE78" s="191" t="s">
        <v>390</v>
      </c>
    </row>
    <row r="79" spans="1:37" ht="30" customHeight="1">
      <c r="A79" s="443" t="s">
        <v>340</v>
      </c>
      <c r="B79" s="245"/>
      <c r="C79" s="245"/>
      <c r="D79" s="245"/>
      <c r="E79" s="245"/>
      <c r="F79" s="245"/>
      <c r="G79" s="245"/>
      <c r="H79" s="245"/>
      <c r="I79" s="248"/>
      <c r="J79" s="192" t="s">
        <v>391</v>
      </c>
      <c r="K79" s="193" t="s">
        <v>194</v>
      </c>
      <c r="L79" s="192" t="s">
        <v>391</v>
      </c>
      <c r="M79" s="193" t="s">
        <v>194</v>
      </c>
      <c r="N79" s="192" t="s">
        <v>391</v>
      </c>
      <c r="O79" s="193" t="s">
        <v>194</v>
      </c>
      <c r="P79" s="194" t="s">
        <v>391</v>
      </c>
      <c r="Q79" s="193" t="s">
        <v>194</v>
      </c>
      <c r="R79" s="194" t="s">
        <v>391</v>
      </c>
      <c r="S79" s="193" t="s">
        <v>194</v>
      </c>
      <c r="T79" s="194" t="s">
        <v>391</v>
      </c>
      <c r="U79" s="193" t="s">
        <v>194</v>
      </c>
      <c r="V79" s="194" t="s">
        <v>391</v>
      </c>
      <c r="W79" s="195" t="s">
        <v>194</v>
      </c>
      <c r="X79" s="196"/>
      <c r="Y79" s="197" t="s">
        <v>391</v>
      </c>
      <c r="Z79" s="193" t="s">
        <v>194</v>
      </c>
      <c r="AA79" s="194" t="s">
        <v>391</v>
      </c>
      <c r="AB79" s="193" t="s">
        <v>194</v>
      </c>
      <c r="AC79" s="194" t="s">
        <v>391</v>
      </c>
      <c r="AD79" s="193" t="s">
        <v>194</v>
      </c>
      <c r="AE79" s="198"/>
    </row>
    <row r="80" spans="1:37" ht="34.5" customHeight="1">
      <c r="A80" s="444" t="s">
        <v>343</v>
      </c>
      <c r="B80" s="259"/>
      <c r="C80" s="259"/>
      <c r="D80" s="259"/>
      <c r="E80" s="259"/>
      <c r="F80" s="307"/>
      <c r="G80" s="445">
        <f>COUNTIFS('Initial Info Client Demographic'!K14:K5000,"&gt;=0",'Initial Info Client Demographic'!K14:K5000,"&lt;=12")</f>
        <v>0</v>
      </c>
      <c r="H80" s="307"/>
      <c r="I80" s="199"/>
      <c r="J80" s="200">
        <f>COUNTIFS('Initial Info Client Demographic'!K14:K5000,"&gt;=0",'Initial Info Client Demographic'!K14:K5000,"&lt;=12",'Initial Info Client Demographic'!L14:L5000,"White",'Initial Info Client Demographic'!N14:N5000,"Male")</f>
        <v>0</v>
      </c>
      <c r="K80" s="201">
        <f>COUNTIFS('Initial Info Client Demographic'!K14:K5000,"&gt;=0",'Initial Info Client Demographic'!K14:K5000,"&lt;=12",'Initial Info Client Demographic'!L14:L5000,"White",'Initial Info Client Demographic'!N14:N5000,"Female")</f>
        <v>0</v>
      </c>
      <c r="L80" s="200">
        <f>COUNTIFS('Initial Info Client Demographic'!K14:K5000,"&gt;=0",'Initial Info Client Demographic'!K14:K5000,"&lt;=12",'Initial Info Client Demographic'!L14:L5000,"African American / Black",'Initial Info Client Demographic'!N14:N5000,"Male")</f>
        <v>0</v>
      </c>
      <c r="M80" s="201">
        <f>COUNTIFS('Initial Info Client Demographic'!K14:K5000,"&gt;=0",'Initial Info Client Demographic'!K14:K5000,"&lt;=12",'Initial Info Client Demographic'!L14:L5000,"African American / Black",'Initial Info Client Demographic'!N14:N5000,"Female")</f>
        <v>0</v>
      </c>
      <c r="N80" s="200">
        <f>COUNTIFS('Initial Info Client Demographic'!K14:K5000,"&gt;=0",'Initial Info Client Demographic'!K14:K5000,"&lt;=12",'Initial Info Client Demographic'!L14:L5000,"Native Hawaiian /Other Pacific Islander",'Initial Info Client Demographic'!N14:N5000,"Male")</f>
        <v>0</v>
      </c>
      <c r="O80" s="201">
        <f>COUNTIFS('Initial Info Client Demographic'!K14:K5000,"&gt;=0",'Initial Info Client Demographic'!K14:K5000,"&lt;=12",'Initial Info Client Demographic'!L14:L5000,"Native Hawaiian /Other Pacific Islander",'Initial Info Client Demographic'!N14:N5000,"Female")</f>
        <v>0</v>
      </c>
      <c r="P80" s="200">
        <f>COUNTIFS('Initial Info Client Demographic'!K14:K5000,"&gt;=0",'Initial Info Client Demographic'!K14:K5000,"&lt;=12",'Initial Info Client Demographic'!L14:L5000,"Asian",'Initial Info Client Demographic'!N14:N5000,"Male")</f>
        <v>0</v>
      </c>
      <c r="Q80" s="201">
        <f>COUNTIFS('Initial Info Client Demographic'!K14:K5000,"&gt;=0",'Initial Info Client Demographic'!K14:K5000,"&lt;=12",'Initial Info Client Demographic'!L14:L5000,"Asian",'Initial Info Client Demographic'!N14:N5000,"Female")</f>
        <v>0</v>
      </c>
      <c r="R80" s="200">
        <f>COUNTIFS('Initial Info Client Demographic'!K14:K5000,"&gt;=0",'Initial Info Client Demographic'!K14:K5000,"&lt;=12",'Initial Info Client Demographic'!L14:L5000,"American Indian / Alaska Native",'Initial Info Client Demographic'!N14:N5000,"Male")</f>
        <v>0</v>
      </c>
      <c r="S80" s="201">
        <f>COUNTIFS('Initial Info Client Demographic'!K14:K5000,"&gt;=0",'Initial Info Client Demographic'!K14:K5000,"&lt;=12",'Initial Info Client Demographic'!L14:L5000,"American Indian / Alaska Native",'Initial Info Client Demographic'!N14:N5000,"Female")</f>
        <v>0</v>
      </c>
      <c r="T80" s="200">
        <f>COUNTIFS('Initial Info Client Demographic'!K14:K5000,"&gt;=0",'Initial Info Client Demographic'!K14:K5000,"&lt;=12",'Initial Info Client Demographic'!L14:L5000,"More than one race reported",'Initial Info Client Demographic'!N14:N5000,"Male")</f>
        <v>0</v>
      </c>
      <c r="U80" s="201">
        <f>COUNTIFS('Initial Info Client Demographic'!K14:K5000,"&gt;=0",'Initial Info Client Demographic'!K14:K5000,"&lt;=12",'Initial Info Client Demographic'!L14:L5000,"More than one race reported",'Initial Info Client Demographic'!N14:N5000,"Female")</f>
        <v>0</v>
      </c>
      <c r="V80" s="200">
        <f>COUNTIFS('Initial Info Client Demographic'!K14:K5000,"&gt;=0",'Initial Info Client Demographic'!K14:K5000,"&lt;=12",'Initial Info Client Demographic'!L14:L5000,"Unknown",'Initial Info Client Demographic'!N14:N5000,"Male")</f>
        <v>0</v>
      </c>
      <c r="W80" s="202">
        <f>COUNTIFS('Initial Info Client Demographic'!K14:K5000,"&gt;=0",'Initial Info Client Demographic'!K14:K5000,"&lt;=12",'Initial Info Client Demographic'!L14:L5000,"Unknown",'Initial Info Client Demographic'!N14:N5000,"Female")</f>
        <v>0</v>
      </c>
      <c r="X80" s="203">
        <f t="shared" ref="X80:X88" si="3">SUM(J80:W80)</f>
        <v>0</v>
      </c>
      <c r="Y80" s="204">
        <f>COUNTIFS('Initial Info Client Demographic'!K14:K5000,"&gt;=00",'Initial Info Client Demographic'!K14:K5000,"&lt;=12",'Initial Info Client Demographic'!M14:M5000,"Not Hispanic or Latino",'Initial Info Client Demographic'!N14:N5000,"Male")</f>
        <v>0</v>
      </c>
      <c r="Z80" s="201">
        <f>COUNTIFS('Initial Info Client Demographic'!K14:K5000,"&gt;=00",'Initial Info Client Demographic'!K14:K5000,"&lt;=12",'Initial Info Client Demographic'!M14:M5000,"Not Hispanic or Latino",'Initial Info Client Demographic'!N14:N5000,"Female")</f>
        <v>0</v>
      </c>
      <c r="AA80" s="205">
        <f>COUNTIFS('Initial Info Client Demographic'!K14:K5000,"&gt;=00",'Initial Info Client Demographic'!K14:K5000,"&lt;=12",'Initial Info Client Demographic'!M14:M5000,"Hispanic-Latino ",'Initial Info Client Demographic'!N14:N5000,"Male")</f>
        <v>0</v>
      </c>
      <c r="AB80" s="201">
        <f>COUNTIFS('Initial Info Client Demographic'!K14:K5000,"&gt;=00",'Initial Info Client Demographic'!K14:K5000,"&lt;=12",'Initial Info Client Demographic'!M14:M5000,"Hispanic-Latino ",'Initial Info Client Demographic'!N14:N5000,"Female")</f>
        <v>0</v>
      </c>
      <c r="AC80" s="205">
        <f>COUNTIFS('Initial Info Client Demographic'!K14:K5000,"&gt;=00",'Initial Info Client Demographic'!K14:K5000,"&lt;=12",'Initial Info Client Demographic'!M14:M5000,"Unknown",'Initial Info Client Demographic'!N14:N5000,"Male")</f>
        <v>0</v>
      </c>
      <c r="AD80" s="202">
        <f>COUNTIFS('Initial Info Client Demographic'!K14:K5000,"&gt;=00",'Initial Info Client Demographic'!K14:K5000,"&lt;=12",'Initial Info Client Demographic'!M14:M5000,"Unknown",'Initial Info Client Demographic'!N14:N5000,"Female")</f>
        <v>0</v>
      </c>
      <c r="AE80" s="206">
        <f t="shared" ref="AE80:AE88" si="4">SUM(Y80:AD80)</f>
        <v>0</v>
      </c>
    </row>
    <row r="81" spans="1:34" ht="34.5" customHeight="1">
      <c r="A81" s="436" t="s">
        <v>345</v>
      </c>
      <c r="B81" s="245"/>
      <c r="C81" s="245"/>
      <c r="D81" s="245"/>
      <c r="E81" s="245"/>
      <c r="F81" s="248"/>
      <c r="G81" s="437">
        <f>COUNTIFS('Initial Info Client Demographic'!K14:K5000,"&gt;=13",'Initial Info Client Demographic'!K14:K5000,"&lt;=17")</f>
        <v>0</v>
      </c>
      <c r="H81" s="248"/>
      <c r="I81" s="199"/>
      <c r="J81" s="207">
        <f>COUNTIFS('Initial Info Client Demographic'!K14:K5000,"&gt;=13",'Initial Info Client Demographic'!K14:K5000,"&lt;=17",'Initial Info Client Demographic'!L14:L5000,"White",'Initial Info Client Demographic'!N14:N5000,"Male")</f>
        <v>0</v>
      </c>
      <c r="K81" s="208">
        <f>COUNTIFS('Initial Info Client Demographic'!K14:K5000,"&gt;=13",'Initial Info Client Demographic'!K14:K5000,"&lt;=17",'Initial Info Client Demographic'!L14:L5000,"White",'Initial Info Client Demographic'!N14:N5000,"Female")</f>
        <v>0</v>
      </c>
      <c r="L81" s="207">
        <f>COUNTIFS('Initial Info Client Demographic'!K14:K5000,"&gt;=13",'Initial Info Client Demographic'!K14:K5000,"&lt;=17",'Initial Info Client Demographic'!L14:L5000,"African American / Black",'Initial Info Client Demographic'!N14:N5000,"Male")</f>
        <v>0</v>
      </c>
      <c r="M81" s="208">
        <f>COUNTIFS('Initial Info Client Demographic'!K14:K5000,"&gt;=13",'Initial Info Client Demographic'!K14:K5000,"&lt;=17",'Initial Info Client Demographic'!L14:L5000,"African American / Black",'Initial Info Client Demographic'!N14:N5000,"Female")</f>
        <v>0</v>
      </c>
      <c r="N81" s="207">
        <f>COUNTIFS('Initial Info Client Demographic'!K14:K5000,"&gt;=13",'Initial Info Client Demographic'!K14:K5000,"&lt;=17",'Initial Info Client Demographic'!L14:L5000,"Native Hawaiian /Other Pacific Islander",'Initial Info Client Demographic'!N14:N5000,"Male")</f>
        <v>0</v>
      </c>
      <c r="O81" s="208">
        <f>COUNTIFS('Initial Info Client Demographic'!K14:K5000,"&gt;=13",'Initial Info Client Demographic'!K14:K5000,"&lt;=17",'Initial Info Client Demographic'!L14:L5000,"Native Hawaiian /Other Pacific Islander",'Initial Info Client Demographic'!N14:N5000,"Female")</f>
        <v>0</v>
      </c>
      <c r="P81" s="207">
        <f>COUNTIFS('Initial Info Client Demographic'!K14:K5000,"&gt;=13",'Initial Info Client Demographic'!K14:K5000,"&lt;=17",'Initial Info Client Demographic'!L14:L5000,"Asian",'Initial Info Client Demographic'!N14:N5000,"Male")</f>
        <v>0</v>
      </c>
      <c r="Q81" s="208">
        <f>COUNTIFS('Initial Info Client Demographic'!K14:K5000,"&gt;=13",'Initial Info Client Demographic'!K14:K5000,"&lt;=17",'Initial Info Client Demographic'!L14:L5000,"Asian",'Initial Info Client Demographic'!N14:N5000,"Female")</f>
        <v>0</v>
      </c>
      <c r="R81" s="207">
        <f>COUNTIFS('Initial Info Client Demographic'!K14:K5000,"&gt;=13",'Initial Info Client Demographic'!K14:K5000,"&lt;=17",'Initial Info Client Demographic'!L14:L5000,"American Indian / Alaska Native",'Initial Info Client Demographic'!N14:N5000,"Male")</f>
        <v>0</v>
      </c>
      <c r="S81" s="208">
        <f>COUNTIFS('Initial Info Client Demographic'!K14:K5000,"&gt;=13",'Initial Info Client Demographic'!K14:K5000,"&lt;=17",'Initial Info Client Demographic'!L14:L5000,"American Indian / Alaska Native",'Initial Info Client Demographic'!N14:N5000,"Female")</f>
        <v>0</v>
      </c>
      <c r="T81" s="207">
        <f>COUNTIFS('Initial Info Client Demographic'!K14:K5000,"&gt;=13",'Initial Info Client Demographic'!K14:K5000,"&lt;=17",'Initial Info Client Demographic'!L14:L5000,"More than one race reported",'Initial Info Client Demographic'!N14:N5000,"Male")</f>
        <v>0</v>
      </c>
      <c r="U81" s="208">
        <f>COUNTIFS('Initial Info Client Demographic'!K14:K5000,"&gt;=13",'Initial Info Client Demographic'!K14:K5000,"&lt;=17",'Initial Info Client Demographic'!L14:L5000,"More than one race reported",'Initial Info Client Demographic'!N14:N5000,"Female")</f>
        <v>0</v>
      </c>
      <c r="V81" s="207">
        <f>COUNTIFS('Initial Info Client Demographic'!K14:K5000,"&gt;=13",'Initial Info Client Demographic'!K14:K5000,"&lt;=17",'Initial Info Client Demographic'!L14:L5000,"Unknown",'Initial Info Client Demographic'!N14:N5000,"Male")</f>
        <v>0</v>
      </c>
      <c r="W81" s="209">
        <f>COUNTIFS('Initial Info Client Demographic'!K14:K5000,"&gt;=13",'Initial Info Client Demographic'!K14:K5000,"&lt;=17",'Initial Info Client Demographic'!L14:L5000,"Unknown",'Initial Info Client Demographic'!N14:N5000,"Female")</f>
        <v>0</v>
      </c>
      <c r="X81" s="203">
        <f t="shared" si="3"/>
        <v>0</v>
      </c>
      <c r="Y81" s="210">
        <f>COUNTIFS('Initial Info Client Demographic'!K14:K5000,"&gt;=13",'Initial Info Client Demographic'!K14:K5000,"&lt;=17",'Initial Info Client Demographic'!M14:M5000,"Not Hispanic or Latino",'Initial Info Client Demographic'!N14:N5000,"Male")</f>
        <v>0</v>
      </c>
      <c r="Z81" s="208">
        <f>COUNTIFS('Initial Info Client Demographic'!K14:K5000,"&gt;=13",'Initial Info Client Demographic'!K14:K5000,"&lt;=17",'Initial Info Client Demographic'!M14:M5000,"Not Hispanic or Latino",'Initial Info Client Demographic'!N14:N5000,"Female")</f>
        <v>0</v>
      </c>
      <c r="AA81" s="211">
        <f>COUNTIFS('Initial Info Client Demographic'!K14:K5000,"&gt;=13",'Initial Info Client Demographic'!K14:K5000,"&lt;=17",'Initial Info Client Demographic'!M14:M5000,"Hispanic-Latino ",'Initial Info Client Demographic'!N14:N5000,"Male")</f>
        <v>0</v>
      </c>
      <c r="AB81" s="208">
        <f>COUNTIFS('Initial Info Client Demographic'!K14:K5000,"&gt;=13",'Initial Info Client Demographic'!K14:K5000,"&lt;=17",'Initial Info Client Demographic'!M14:M5000,"Hispanic-Latino ",'Initial Info Client Demographic'!N14:N5000,"Female")</f>
        <v>0</v>
      </c>
      <c r="AC81" s="211">
        <f>COUNTIFS('Initial Info Client Demographic'!K14:K5000,"&gt;=13",'Initial Info Client Demographic'!K14:K5000,"&lt;=17",'Initial Info Client Demographic'!M14:M5000,"Unknown",'Initial Info Client Demographic'!N14:N5000,"Male")</f>
        <v>0</v>
      </c>
      <c r="AD81" s="209">
        <f>COUNTIFS('Initial Info Client Demographic'!K14:K5000,"&gt;=13",'Initial Info Client Demographic'!K14:K5000,"&lt;=17",'Initial Info Client Demographic'!M14:M5000,"Unknown",'Initial Info Client Demographic'!N14:N5000,"Female")</f>
        <v>0</v>
      </c>
      <c r="AE81" s="206">
        <f t="shared" si="4"/>
        <v>0</v>
      </c>
    </row>
    <row r="82" spans="1:34" ht="34.5" customHeight="1">
      <c r="A82" s="434" t="s">
        <v>347</v>
      </c>
      <c r="B82" s="245"/>
      <c r="C82" s="245"/>
      <c r="D82" s="245"/>
      <c r="E82" s="245"/>
      <c r="F82" s="248"/>
      <c r="G82" s="435">
        <f>COUNTIFS('Initial Info Client Demographic'!K14:K5000,"&gt;=18",'Initial Info Client Demographic'!K14:K5000,"&lt;=20")</f>
        <v>0</v>
      </c>
      <c r="H82" s="248"/>
      <c r="I82" s="184"/>
      <c r="J82" s="200">
        <f>COUNTIFS('Initial Info Client Demographic'!K14:K5000,"&gt;=18",'Initial Info Client Demographic'!K14:K5000,"&lt;=20",'Initial Info Client Demographic'!L14:L5000,"White",'Initial Info Client Demographic'!N14:N5000,"Male")</f>
        <v>0</v>
      </c>
      <c r="K82" s="201">
        <f>COUNTIFS('Initial Info Client Demographic'!K14:K5000,"&gt;=18",'Initial Info Client Demographic'!K14:K5000,"&lt;=20",'Initial Info Client Demographic'!L14:L5000,"White",'Initial Info Client Demographic'!N14:N5000,"Female")</f>
        <v>0</v>
      </c>
      <c r="L82" s="200">
        <f>COUNTIFS('Initial Info Client Demographic'!K14:K5000,"&gt;=18",'Initial Info Client Demographic'!K14:K5000,"&lt;=20",'Initial Info Client Demographic'!L14:L5000,"African American / Black",'Initial Info Client Demographic'!N14:N5000,"Male")</f>
        <v>0</v>
      </c>
      <c r="M82" s="201">
        <f>COUNTIFS('Initial Info Client Demographic'!K14:K5000,"&gt;=18",'Initial Info Client Demographic'!K14:K5000,"&lt;=20",'Initial Info Client Demographic'!L14:L5000,"African American / Black",'Initial Info Client Demographic'!N14:N5000,"Female")</f>
        <v>0</v>
      </c>
      <c r="N82" s="200">
        <f>COUNTIFS('Initial Info Client Demographic'!K14:K5000,"&gt;=18",'Initial Info Client Demographic'!K14:K5000,"&lt;=20",'Initial Info Client Demographic'!L14:L5000,"Native Hawaiian /Other Pacific Islander",'Initial Info Client Demographic'!N14:N5000,"Male")</f>
        <v>0</v>
      </c>
      <c r="O82" s="201">
        <f>COUNTIFS('Initial Info Client Demographic'!K14:K5000,"&gt;=18",'Initial Info Client Demographic'!K14:K5000,"&lt;=20",'Initial Info Client Demographic'!L14:L5000,"Native Hawaiian /Other Pacific Islander",'Initial Info Client Demographic'!N14:N5000,"Female")</f>
        <v>0</v>
      </c>
      <c r="P82" s="200">
        <f>COUNTIFS('Initial Info Client Demographic'!K14:K5000,"&gt;=18",'Initial Info Client Demographic'!K14:K5000,"&lt;=20",'Initial Info Client Demographic'!L14:L5000,"Asian",'Initial Info Client Demographic'!N14:N5000,"Male")</f>
        <v>0</v>
      </c>
      <c r="Q82" s="201">
        <f>COUNTIFS('Initial Info Client Demographic'!K14:K5000,"&gt;=18",'Initial Info Client Demographic'!K14:K5000,"&lt;=20",'Initial Info Client Demographic'!L14:L5000,"Asian",'Initial Info Client Demographic'!N14:N5000,"Female")</f>
        <v>0</v>
      </c>
      <c r="R82" s="200">
        <f>COUNTIFS('Initial Info Client Demographic'!K14:K5000,"&gt;=18",'Initial Info Client Demographic'!K14:K5000,"&lt;=20",'Initial Info Client Demographic'!L14:L5000,"American Indian / Alaska Native",'Initial Info Client Demographic'!N14:N5000,"Male")</f>
        <v>0</v>
      </c>
      <c r="S82" s="201">
        <f>COUNTIFS('Initial Info Client Demographic'!K14:K5000,"&gt;=18",'Initial Info Client Demographic'!K14:K5000,"&lt;=20",'Initial Info Client Demographic'!L14:L5000,"American Indian / Alaska Native",'Initial Info Client Demographic'!N14:N5000,"Female")</f>
        <v>0</v>
      </c>
      <c r="T82" s="200">
        <f>COUNTIFS('Initial Info Client Demographic'!K14:K5000,"&gt;=18",'Initial Info Client Demographic'!K14:K5000,"&lt;=20",'Initial Info Client Demographic'!L14:L5000,"More than one race reported",'Initial Info Client Demographic'!N14:N5000,"Male")</f>
        <v>0</v>
      </c>
      <c r="U82" s="201">
        <f>COUNTIFS('Initial Info Client Demographic'!K14:K5000,"&gt;=18",'Initial Info Client Demographic'!K14:K5000,"&lt;=20",'Initial Info Client Demographic'!L14:L5000,"More than one race reported",'Initial Info Client Demographic'!N14:N5000,"Female")</f>
        <v>0</v>
      </c>
      <c r="V82" s="200">
        <f>COUNTIFS('Initial Info Client Demographic'!K14:K5000,"&gt;=18",'Initial Info Client Demographic'!K14:K5000,"&lt;=20",'Initial Info Client Demographic'!L14:L5000,"Unknown",'Initial Info Client Demographic'!N14:N5000,"Male")</f>
        <v>0</v>
      </c>
      <c r="W82" s="202">
        <f>COUNTIFS('Initial Info Client Demographic'!K14:K5000,"&gt;=18",'Initial Info Client Demographic'!K14:K5000,"&lt;=20",'Initial Info Client Demographic'!L14:L5000,"Unknown",'Initial Info Client Demographic'!N14:N5000,"Female")</f>
        <v>0</v>
      </c>
      <c r="X82" s="203">
        <f t="shared" si="3"/>
        <v>0</v>
      </c>
      <c r="Y82" s="204">
        <f>COUNTIFS('Initial Info Client Demographic'!K14:K5000,"&gt;=18",'Initial Info Client Demographic'!K14:K5000,"&lt;=20",'Initial Info Client Demographic'!M14:M5000,"Not Hispanic or Latino",'Initial Info Client Demographic'!N14:N5000,"Male")</f>
        <v>0</v>
      </c>
      <c r="Z82" s="201">
        <f>COUNTIFS('Initial Info Client Demographic'!K14:K5000,"&gt;=18",'Initial Info Client Demographic'!K14:K5000,"&lt;=20",'Initial Info Client Demographic'!M14:M5000,"Not Hispanic or Latino",'Initial Info Client Demographic'!N14:N5000,"Female")</f>
        <v>0</v>
      </c>
      <c r="AA82" s="205">
        <f>COUNTIFS('Initial Info Client Demographic'!K14:K5000,"&gt;=18",'Initial Info Client Demographic'!K14:K5000,"&lt;=20",'Initial Info Client Demographic'!M14:M5000,"Hispanic-Latino ",'Initial Info Client Demographic'!N14:N5000,"Male")</f>
        <v>0</v>
      </c>
      <c r="AB82" s="201">
        <f>COUNTIFS('Initial Info Client Demographic'!K14:K5000,"&gt;=18",'Initial Info Client Demographic'!K14:K5000,"&lt;=20",'Initial Info Client Demographic'!M14:M5000,"Hispanic-Latino ",'Initial Info Client Demographic'!N14:N5000,"Female")</f>
        <v>0</v>
      </c>
      <c r="AC82" s="205">
        <f>COUNTIFS('Initial Info Client Demographic'!K14:K5000,"&gt;=18",'Initial Info Client Demographic'!K14:K5000,"&lt;=20",'Initial Info Client Demographic'!M14:M5000,"Unknown",'Initial Info Client Demographic'!N14:N5000,"Male")</f>
        <v>0</v>
      </c>
      <c r="AD82" s="202">
        <f>COUNTIFS('Initial Info Client Demographic'!K14:K5000,"&gt;=18",'Initial Info Client Demographic'!K14:K5000,"&lt;=20",'Initial Info Client Demographic'!M14:M5000,"Unknown",'Initial Info Client Demographic'!N14:N5000,"Female")</f>
        <v>0</v>
      </c>
      <c r="AE82" s="206">
        <f t="shared" si="4"/>
        <v>0</v>
      </c>
    </row>
    <row r="83" spans="1:34" ht="34.5" customHeight="1">
      <c r="A83" s="436" t="s">
        <v>349</v>
      </c>
      <c r="B83" s="245"/>
      <c r="C83" s="245"/>
      <c r="D83" s="245"/>
      <c r="E83" s="245"/>
      <c r="F83" s="248"/>
      <c r="G83" s="437">
        <f>COUNTIFS('Initial Info Client Demographic'!K14:K5000,"&gt;=21",'Initial Info Client Demographic'!K14:K5000,"&lt;=24")</f>
        <v>0</v>
      </c>
      <c r="H83" s="248"/>
      <c r="I83" s="199"/>
      <c r="J83" s="207">
        <f>COUNTIFS('Initial Info Client Demographic'!K14:K5000,"&gt;=21",'Initial Info Client Demographic'!K14:K5000,"&lt;=24",'Initial Info Client Demographic'!L14:L5000,"White",'Initial Info Client Demographic'!N14:N5000,"Male")</f>
        <v>0</v>
      </c>
      <c r="K83" s="208">
        <f>COUNTIFS('Initial Info Client Demographic'!K14:K5000,"&gt;=21",'Initial Info Client Demographic'!K14:K5000,"&lt;=24",'Initial Info Client Demographic'!L14:L5000,"White",'Initial Info Client Demographic'!N14:N5000,"Female")</f>
        <v>0</v>
      </c>
      <c r="L83" s="207">
        <f>COUNTIFS('Initial Info Client Demographic'!K14:K5000,"&gt;=21",'Initial Info Client Demographic'!K14:K5000,"&lt;=24",'Initial Info Client Demographic'!L14:L5000,"African American / Black",'Initial Info Client Demographic'!N14:N5000,"Male")</f>
        <v>0</v>
      </c>
      <c r="M83" s="208">
        <f>COUNTIFS('Initial Info Client Demographic'!K14:K5000,"&gt;=21",'Initial Info Client Demographic'!K14:K5000,"&lt;=24",'Initial Info Client Demographic'!L14:L5000,"African American / Black",'Initial Info Client Demographic'!N14:N5000,"Female")</f>
        <v>0</v>
      </c>
      <c r="N83" s="207">
        <f>COUNTIFS('Initial Info Client Demographic'!K14:K5000,"&gt;=21",'Initial Info Client Demographic'!K14:K5000,"&lt;=24",'Initial Info Client Demographic'!L14:L5000,"Native Hawaiian /Other Pacific Islander",'Initial Info Client Demographic'!N14:N5000,"Male")</f>
        <v>0</v>
      </c>
      <c r="O83" s="208">
        <f>COUNTIFS('Initial Info Client Demographic'!K14:K5000,"&gt;=21",'Initial Info Client Demographic'!K14:K5000,"&lt;=24",'Initial Info Client Demographic'!L14:L5000,"Native Hawaiian /Other Pacific Islander",'Initial Info Client Demographic'!N14:N5000,"Female")</f>
        <v>0</v>
      </c>
      <c r="P83" s="207">
        <f>COUNTIFS('Initial Info Client Demographic'!K14:K5000,"&gt;=21",'Initial Info Client Demographic'!K14:K5000,"&lt;=24",'Initial Info Client Demographic'!L14:L5000,"Asian",'Initial Info Client Demographic'!N14:N5000,"Male")</f>
        <v>0</v>
      </c>
      <c r="Q83" s="208">
        <f>COUNTIFS('Initial Info Client Demographic'!K14:K5000,"&gt;=21",'Initial Info Client Demographic'!K14:K5000,"&lt;=24",'Initial Info Client Demographic'!L14:L5000,"Asian",'Initial Info Client Demographic'!N14:N5000,"Female")</f>
        <v>0</v>
      </c>
      <c r="R83" s="207">
        <f>COUNTIFS('Initial Info Client Demographic'!K14:K5000,"&gt;=21",'Initial Info Client Demographic'!K14:K5000,"&lt;=24",'Initial Info Client Demographic'!L14:L5000,"American Indian / Alaska Native",'Initial Info Client Demographic'!N14:N5000,"Male")</f>
        <v>0</v>
      </c>
      <c r="S83" s="208">
        <f>COUNTIFS('Initial Info Client Demographic'!K14:K5000,"&gt;=21",'Initial Info Client Demographic'!K14:K5000,"&lt;=24",'Initial Info Client Demographic'!L14:L5000,"American Indian / Alaska Native",'Initial Info Client Demographic'!N14:N5000,"Female")</f>
        <v>0</v>
      </c>
      <c r="T83" s="207">
        <f>COUNTIFS('Initial Info Client Demographic'!K14:K5000,"&gt;=21",'Initial Info Client Demographic'!K14:K5000,"&lt;=24",'Initial Info Client Demographic'!L14:L5000,"More than one race reported",'Initial Info Client Demographic'!N14:N5000,"Male")</f>
        <v>0</v>
      </c>
      <c r="U83" s="208">
        <f>COUNTIFS('Initial Info Client Demographic'!K14:K5000,"&gt;=21",'Initial Info Client Demographic'!K14:K5000,"&lt;=24",'Initial Info Client Demographic'!L14:L5000,"More than one race reported",'Initial Info Client Demographic'!N14:N5000,"Female")</f>
        <v>0</v>
      </c>
      <c r="V83" s="207">
        <f>COUNTIFS('Initial Info Client Demographic'!K14:K5000,"&gt;=21",'Initial Info Client Demographic'!K14:K5000,"&lt;=24",'Initial Info Client Demographic'!L14:L5000,"Unknown",'Initial Info Client Demographic'!N14:N5000,"Male")</f>
        <v>0</v>
      </c>
      <c r="W83" s="209">
        <f>COUNTIFS('Initial Info Client Demographic'!K14:K5000,"&gt;=21",'Initial Info Client Demographic'!K14:K5000,"&lt;=24",'Initial Info Client Demographic'!L14:L5000,"Unknown",'Initial Info Client Demographic'!N14:N5000,"Female")</f>
        <v>0</v>
      </c>
      <c r="X83" s="203">
        <f t="shared" si="3"/>
        <v>0</v>
      </c>
      <c r="Y83" s="210">
        <f>COUNTIFS('Initial Info Client Demographic'!K14:K5000,"&gt;=21",'Initial Info Client Demographic'!K14:K5000,"&lt;=24",'Initial Info Client Demographic'!M14:M5000,"Not Hispanic or Latino",'Initial Info Client Demographic'!N14:N5000,"Male")</f>
        <v>0</v>
      </c>
      <c r="Z83" s="208">
        <f>COUNTIFS('Initial Info Client Demographic'!K14:K5000,"&gt;=21",'Initial Info Client Demographic'!K14:K5000,"&lt;=24",'Initial Info Client Demographic'!M14:M5000,"Not Hispanic or Latino",'Initial Info Client Demographic'!N14:N5000,"Female")</f>
        <v>0</v>
      </c>
      <c r="AA83" s="211">
        <f>COUNTIFS('Initial Info Client Demographic'!K14:K5000,"&gt;=21",'Initial Info Client Demographic'!K14:K5000,"&lt;=24",'Initial Info Client Demographic'!M14:M5000,"Hispanic-Latino ",'Initial Info Client Demographic'!N14:N5000,"Male")</f>
        <v>0</v>
      </c>
      <c r="AB83" s="208">
        <f>COUNTIFS('Initial Info Client Demographic'!K14:K5000,"&gt;=21",'Initial Info Client Demographic'!K14:K5000,"&lt;=24",'Initial Info Client Demographic'!M14:M5000,"Hispanic-Latino ",'Initial Info Client Demographic'!N14:N5000,"Female")</f>
        <v>0</v>
      </c>
      <c r="AC83" s="211">
        <f>COUNTIFS('Initial Info Client Demographic'!K14:K5000,"&gt;=21",'Initial Info Client Demographic'!K14:K5000,"&lt;=24",'Initial Info Client Demographic'!M14:M5000,"Unknown",'Initial Info Client Demographic'!N14:N5000,"Male")</f>
        <v>0</v>
      </c>
      <c r="AD83" s="209">
        <f>COUNTIFS('Initial Info Client Demographic'!K14:K5000,"&gt;=21",'Initial Info Client Demographic'!K14:K5000,"&lt;=24",'Initial Info Client Demographic'!M14:M5000,"Unknown",'Initial Info Client Demographic'!N14:N5000,"Female")</f>
        <v>0</v>
      </c>
      <c r="AE83" s="206">
        <f t="shared" si="4"/>
        <v>0</v>
      </c>
    </row>
    <row r="84" spans="1:34" ht="34.5" customHeight="1">
      <c r="A84" s="434" t="s">
        <v>351</v>
      </c>
      <c r="B84" s="245"/>
      <c r="C84" s="245"/>
      <c r="D84" s="245"/>
      <c r="E84" s="245"/>
      <c r="F84" s="248"/>
      <c r="G84" s="435">
        <f>COUNTIFS('Initial Info Client Demographic'!K14:K5000,"&gt;=25",'Initial Info Client Demographic'!K14:K5000,"&lt;=44")</f>
        <v>0</v>
      </c>
      <c r="H84" s="248"/>
      <c r="I84" s="199"/>
      <c r="J84" s="200">
        <f>COUNTIFS('Initial Info Client Demographic'!K14:K5000,"&gt;=25",'Initial Info Client Demographic'!K14:K5000,"&lt;=44",'Initial Info Client Demographic'!L14:L5000,"White",'Initial Info Client Demographic'!N14:N5000,"Male")</f>
        <v>0</v>
      </c>
      <c r="K84" s="201">
        <f>COUNTIFS('Initial Info Client Demographic'!K14:K5000,"&gt;=25",'Initial Info Client Demographic'!K14:K5000,"&lt;=44",'Initial Info Client Demographic'!L14:L5000,"White",'Initial Info Client Demographic'!N14:N5000,"Female")</f>
        <v>0</v>
      </c>
      <c r="L84" s="200">
        <f>COUNTIFS('Initial Info Client Demographic'!K14:K5000,"&gt;=25",'Initial Info Client Demographic'!K14:K5000,"&lt;=44",'Initial Info Client Demographic'!L14:L5000,"African American / Black",'Initial Info Client Demographic'!N14:N5000,"Male")</f>
        <v>0</v>
      </c>
      <c r="M84" s="201">
        <f>COUNTIFS('Initial Info Client Demographic'!K14:K5000,"&gt;=25",'Initial Info Client Demographic'!K14:K5000,"&lt;=44",'Initial Info Client Demographic'!L14:L5000,"African American / Black",'Initial Info Client Demographic'!N14:N5000,"Female")</f>
        <v>0</v>
      </c>
      <c r="N84" s="200">
        <f>COUNTIFS('Initial Info Client Demographic'!K14:K5000,"&gt;=25",'Initial Info Client Demographic'!K14:K5000,"&lt;=44",'Initial Info Client Demographic'!L14:L5000,"Native Hawaiian /Other Pacific Islander",'Initial Info Client Demographic'!N14:N5000,"Male")</f>
        <v>0</v>
      </c>
      <c r="O84" s="201">
        <f>COUNTIFS('Initial Info Client Demographic'!K14:K5000,"&gt;=25",'Initial Info Client Demographic'!K14:K5000,"&lt;=44",'Initial Info Client Demographic'!L14:L5000,"Native Hawaiian /Other Pacific Islander",'Initial Info Client Demographic'!N14:N5000,"Female")</f>
        <v>0</v>
      </c>
      <c r="P84" s="200">
        <f>COUNTIFS('Initial Info Client Demographic'!K14:K5000,"&gt;=25",'Initial Info Client Demographic'!K14:K5000,"&lt;=44",'Initial Info Client Demographic'!L14:L5000,"Asian",'Initial Info Client Demographic'!N14:N5000,"Male")</f>
        <v>0</v>
      </c>
      <c r="Q84" s="201">
        <f>COUNTIFS('Initial Info Client Demographic'!K14:K5000,"&gt;=25",'Initial Info Client Demographic'!K14:K5000,"&lt;=44",'Initial Info Client Demographic'!L14:L5000,"Asian",'Initial Info Client Demographic'!N14:N5000,"Female")</f>
        <v>0</v>
      </c>
      <c r="R84" s="200">
        <f>COUNTIFS('Initial Info Client Demographic'!K14:K5000,"&gt;=25",'Initial Info Client Demographic'!K14:K5000,"&lt;=44",'Initial Info Client Demographic'!L14:L5000,"American Indian / Alaska Native",'Initial Info Client Demographic'!N14:N5000,"Male")</f>
        <v>0</v>
      </c>
      <c r="S84" s="201">
        <f>COUNTIFS('Initial Info Client Demographic'!K14:K5000,"&gt;=25",'Initial Info Client Demographic'!K14:K5000,"&lt;=44",'Initial Info Client Demographic'!L14:L5000,"American Indian / Alaska Native",'Initial Info Client Demographic'!N14:N5000,"Female")</f>
        <v>0</v>
      </c>
      <c r="T84" s="200">
        <f>COUNTIFS('Initial Info Client Demographic'!K14:K5000,"&gt;=25",'Initial Info Client Demographic'!K14:K5000,"&lt;=44",'Initial Info Client Demographic'!L14:L5000,"More than one race reported",'Initial Info Client Demographic'!N14:N5000,"Male")</f>
        <v>0</v>
      </c>
      <c r="U84" s="201">
        <f>COUNTIFS('Initial Info Client Demographic'!K14:K5000,"&gt;=25",'Initial Info Client Demographic'!K14:K5000,"&lt;=44",'Initial Info Client Demographic'!L14:L5000,"More than one race reported",'Initial Info Client Demographic'!N14:N5000,"Female")</f>
        <v>0</v>
      </c>
      <c r="V84" s="200">
        <f>COUNTIFS('Initial Info Client Demographic'!K14:K5000,"&gt;=25",'Initial Info Client Demographic'!K14:K5000,"&lt;=44",'Initial Info Client Demographic'!L14:L5000,"Unknown",'Initial Info Client Demographic'!N14:N5000,"Male")</f>
        <v>0</v>
      </c>
      <c r="W84" s="202">
        <f>COUNTIFS('Initial Info Client Demographic'!K14:K5000,"&gt;=25",'Initial Info Client Demographic'!K14:K5000,"&lt;=44",'Initial Info Client Demographic'!L14:L5000,"Unknown",'Initial Info Client Demographic'!N14:N5000,"Female")</f>
        <v>0</v>
      </c>
      <c r="X84" s="203">
        <f t="shared" si="3"/>
        <v>0</v>
      </c>
      <c r="Y84" s="204">
        <f>COUNTIFS('Initial Info Client Demographic'!K14:K5000,"&gt;=25",'Initial Info Client Demographic'!K14:K5000,"&lt;=44",'Initial Info Client Demographic'!M14:M5000,"Not Hispanic or Latino",'Initial Info Client Demographic'!N14:N5000,"Male")</f>
        <v>0</v>
      </c>
      <c r="Z84" s="201">
        <f>COUNTIFS('Initial Info Client Demographic'!K14:K5000,"&gt;=25",'Initial Info Client Demographic'!K14:K5000,"&lt;=44",'Initial Info Client Demographic'!M14:M5000,"Not Hispanic or Latino",'Initial Info Client Demographic'!N14:N5000,"Female")</f>
        <v>0</v>
      </c>
      <c r="AA84" s="205">
        <f>COUNTIFS('Initial Info Client Demographic'!K14:K5000,"&gt;=25",'Initial Info Client Demographic'!K14:K5000,"&lt;=44",'Initial Info Client Demographic'!M14:M5000,"Hispanic-Latino ",'Initial Info Client Demographic'!N14:N5000,"Male")</f>
        <v>0</v>
      </c>
      <c r="AB84" s="201">
        <f>COUNTIFS('Initial Info Client Demographic'!K14:K5000,"&gt;=25",'Initial Info Client Demographic'!K14:K5000,"&lt;=44",'Initial Info Client Demographic'!M14:M5000,"Hispanic-Latino ",'Initial Info Client Demographic'!N14:N5000,"Female")</f>
        <v>0</v>
      </c>
      <c r="AC84" s="205">
        <f>COUNTIFS('Initial Info Client Demographic'!K14:K5000,"&gt;=25",'Initial Info Client Demographic'!K14:K5000,"&lt;=44",'Initial Info Client Demographic'!M14:M5000,"Unknown",'Initial Info Client Demographic'!N14:N5000,"Male")</f>
        <v>0</v>
      </c>
      <c r="AD84" s="202">
        <f>COUNTIFS('Initial Info Client Demographic'!K14:K5000,"&gt;=25",'Initial Info Client Demographic'!K14:K5000,"&lt;=44",'Initial Info Client Demographic'!M14:M5000,"Unknown",'Initial Info Client Demographic'!N14:N5000,"Female")</f>
        <v>0</v>
      </c>
      <c r="AE84" s="206">
        <f t="shared" si="4"/>
        <v>0</v>
      </c>
    </row>
    <row r="85" spans="1:34" ht="34.5" customHeight="1">
      <c r="A85" s="436" t="s">
        <v>353</v>
      </c>
      <c r="B85" s="245"/>
      <c r="C85" s="245"/>
      <c r="D85" s="245"/>
      <c r="E85" s="245"/>
      <c r="F85" s="248"/>
      <c r="G85" s="437">
        <f>COUNTIFS('Initial Info Client Demographic'!K14:K5000,"&gt;=45",'Initial Info Client Demographic'!K14:K5000,"&lt;=64")</f>
        <v>0</v>
      </c>
      <c r="H85" s="248"/>
      <c r="I85" s="199"/>
      <c r="J85" s="207">
        <f>COUNTIFS('Initial Info Client Demographic'!K14:K5000,"&gt;=45",'Initial Info Client Demographic'!K14:K5000,"&lt;=64",'Initial Info Client Demographic'!L14:L5000,"White",'Initial Info Client Demographic'!N14:N5000,"Male")</f>
        <v>0</v>
      </c>
      <c r="K85" s="208">
        <f>COUNTIFS('Initial Info Client Demographic'!K14:K5000,"&gt;=45",'Initial Info Client Demographic'!K14:K5000,"&lt;=64",'Initial Info Client Demographic'!L14:L5000,"White",'Initial Info Client Demographic'!N14:N5000,"Female")</f>
        <v>0</v>
      </c>
      <c r="L85" s="207">
        <f>COUNTIFS('Initial Info Client Demographic'!K14:K5000,"&gt;=45",'Initial Info Client Demographic'!K14:K5000,"&lt;=64",'Initial Info Client Demographic'!L14:L5000,"African American / Black",'Initial Info Client Demographic'!N14:N5000,"Male")</f>
        <v>0</v>
      </c>
      <c r="M85" s="208">
        <f>COUNTIFS('Initial Info Client Demographic'!K14:K5000,"&gt;=45",'Initial Info Client Demographic'!K14:K5000,"&lt;=64",'Initial Info Client Demographic'!L14:L5000,"African American / Black",'Initial Info Client Demographic'!N14:N5000,"Female")</f>
        <v>0</v>
      </c>
      <c r="N85" s="207">
        <f>COUNTIFS('Initial Info Client Demographic'!K14:K5000,"&gt;=45",'Initial Info Client Demographic'!K14:K5000,"&lt;=64",'Initial Info Client Demographic'!L14:L5000,"Native Hawaiian /Other Pacific Islander",'Initial Info Client Demographic'!N14:N5000,"Male")</f>
        <v>0</v>
      </c>
      <c r="O85" s="208">
        <f>COUNTIFS('Initial Info Client Demographic'!K14:K5000,"&gt;=45",'Initial Info Client Demographic'!K14:K5000,"&lt;=64",'Initial Info Client Demographic'!L14:L5000,"Native Hawaiian /Other Pacific Islander",'Initial Info Client Demographic'!N14:N5000,"Female")</f>
        <v>0</v>
      </c>
      <c r="P85" s="207">
        <f>COUNTIFS('Initial Info Client Demographic'!K14:K5000,"&gt;=45",'Initial Info Client Demographic'!K14:K5000,"&lt;=64",'Initial Info Client Demographic'!L14:L5000,"Asian",'Initial Info Client Demographic'!N14:N5000,"Male")</f>
        <v>0</v>
      </c>
      <c r="Q85" s="208">
        <f>COUNTIFS('Initial Info Client Demographic'!K14:K5000,"&gt;=45",'Initial Info Client Demographic'!K14:K5000,"&lt;=64",'Initial Info Client Demographic'!L14:L5000,"Asian",'Initial Info Client Demographic'!N14:N5000,"Female")</f>
        <v>0</v>
      </c>
      <c r="R85" s="207">
        <f>COUNTIFS('Initial Info Client Demographic'!K14:K5000,"&gt;=45",'Initial Info Client Demographic'!K14:K5000,"&lt;=64",'Initial Info Client Demographic'!L14:L5000,"American Indian / Alaska Native",'Initial Info Client Demographic'!N14:N5000,"Male")</f>
        <v>0</v>
      </c>
      <c r="S85" s="208">
        <f>COUNTIFS('Initial Info Client Demographic'!K14:K5000,"&gt;=45",'Initial Info Client Demographic'!K14:K5000,"&lt;=64",'Initial Info Client Demographic'!L14:L5000,"American Indian / Alaska Native",'Initial Info Client Demographic'!N14:N5000,"Female")</f>
        <v>0</v>
      </c>
      <c r="T85" s="207">
        <f>COUNTIFS('Initial Info Client Demographic'!K14:K5000,"&gt;=45",'Initial Info Client Demographic'!K14:K5000,"&lt;=64",'Initial Info Client Demographic'!L14:L5000,"More than one race reported",'Initial Info Client Demographic'!N14:N5000,"Male")</f>
        <v>0</v>
      </c>
      <c r="U85" s="208">
        <f>COUNTIFS('Initial Info Client Demographic'!K14:K5000,"&gt;=45",'Initial Info Client Demographic'!K14:K5000,"&lt;=64",'Initial Info Client Demographic'!L14:L5000,"More than one race reported",'Initial Info Client Demographic'!N14:N5000,"Female")</f>
        <v>0</v>
      </c>
      <c r="V85" s="207">
        <f>COUNTIFS('Initial Info Client Demographic'!K14:K5000,"&gt;=45",'Initial Info Client Demographic'!K14:K5000,"&lt;=64",'Initial Info Client Demographic'!L14:L5000,"Unknown",'Initial Info Client Demographic'!N14:N5000,"Male")</f>
        <v>0</v>
      </c>
      <c r="W85" s="209">
        <f>COUNTIFS('Initial Info Client Demographic'!K14:K5000,"&gt;=45",'Initial Info Client Demographic'!K14:K5000,"&lt;=64",'Initial Info Client Demographic'!L14:L5000,"Unknown",'Initial Info Client Demographic'!N14:N5000,"Female")</f>
        <v>0</v>
      </c>
      <c r="X85" s="203">
        <f t="shared" si="3"/>
        <v>0</v>
      </c>
      <c r="Y85" s="210">
        <f>COUNTIFS('Initial Info Client Demographic'!K14:K5000,"&gt;=45",'Initial Info Client Demographic'!K14:K5000,"&lt;=64",'Initial Info Client Demographic'!M14:M5000,"Not Hispanic or Latino",'Initial Info Client Demographic'!N14:N5000,"Male")</f>
        <v>0</v>
      </c>
      <c r="Z85" s="208">
        <f>COUNTIFS('Initial Info Client Demographic'!K14:K5000,"&gt;=45",'Initial Info Client Demographic'!K14:K5000,"&lt;=64",'Initial Info Client Demographic'!M14:M5000,"Not Hispanic or Latino",'Initial Info Client Demographic'!N14:N5000,"Female")</f>
        <v>0</v>
      </c>
      <c r="AA85" s="211">
        <f>COUNTIFS('Initial Info Client Demographic'!K14:K5000,"&gt;=45",'Initial Info Client Demographic'!K14:K5000,"&lt;=64",'Initial Info Client Demographic'!M14:M5000,"Hispanic-Latino ",'Initial Info Client Demographic'!N14:N5000,"Male")</f>
        <v>0</v>
      </c>
      <c r="AB85" s="208">
        <f>COUNTIFS('Initial Info Client Demographic'!K14:K5000,"&gt;=45",'Initial Info Client Demographic'!K14:K5000,"&lt;=64",'Initial Info Client Demographic'!M14:M5000,"Hispanic-Latino ",'Initial Info Client Demographic'!N14:N5000,"Female")</f>
        <v>0</v>
      </c>
      <c r="AC85" s="211">
        <f>COUNTIFS('Initial Info Client Demographic'!K14:K5000,"&gt;=45",'Initial Info Client Demographic'!K14:K5000,"&lt;=64",'Initial Info Client Demographic'!M14:M5000,"Unknown",'Initial Info Client Demographic'!N14:N5000,"Male")</f>
        <v>0</v>
      </c>
      <c r="AD85" s="209">
        <f>COUNTIFS('Initial Info Client Demographic'!K14:K5000,"&gt;=45",'Initial Info Client Demographic'!K14:K5000,"&lt;=64",'Initial Info Client Demographic'!M14:M5000,"Unknown",'Initial Info Client Demographic'!N14:N5000,"Female")</f>
        <v>0</v>
      </c>
      <c r="AE85" s="206">
        <f t="shared" si="4"/>
        <v>0</v>
      </c>
    </row>
    <row r="86" spans="1:34" ht="34.5" customHeight="1">
      <c r="A86" s="434" t="s">
        <v>355</v>
      </c>
      <c r="B86" s="245"/>
      <c r="C86" s="245"/>
      <c r="D86" s="245"/>
      <c r="E86" s="245"/>
      <c r="F86" s="248"/>
      <c r="G86" s="435">
        <f>COUNTIFS('Initial Info Client Demographic'!K14:K5000,"&gt;=65",'Initial Info Client Demographic'!K14:K5000,"&lt;=74")</f>
        <v>0</v>
      </c>
      <c r="H86" s="248"/>
      <c r="I86" s="184"/>
      <c r="J86" s="200">
        <f>COUNTIFS('Initial Info Client Demographic'!K14:K5000,"&gt;=65",'Initial Info Client Demographic'!K14:K5000,"&lt;=74",'Initial Info Client Demographic'!L14:L5000,"White",'Initial Info Client Demographic'!N14:N5000,"Male")</f>
        <v>0</v>
      </c>
      <c r="K86" s="201">
        <f>COUNTIFS('Initial Info Client Demographic'!K14:K5000,"&gt;=65",'Initial Info Client Demographic'!K14:K5000,"&lt;=74",'Initial Info Client Demographic'!L14:L5000,"White",'Initial Info Client Demographic'!N14:N5000,"Female")</f>
        <v>0</v>
      </c>
      <c r="L86" s="200">
        <f>COUNTIFS('Initial Info Client Demographic'!K14:K5000,"&gt;=65",'Initial Info Client Demographic'!K14:K5000,"&lt;=74",'Initial Info Client Demographic'!L14:L5000,"African American / Black",'Initial Info Client Demographic'!N14:N5000,"Male")</f>
        <v>0</v>
      </c>
      <c r="M86" s="201">
        <f>COUNTIFS('Initial Info Client Demographic'!K14:K5000,"&gt;=65",'Initial Info Client Demographic'!K14:K5000,"&lt;=74",'Initial Info Client Demographic'!L14:L5000,"African American / Black",'Initial Info Client Demographic'!N14:N5000,"Female")</f>
        <v>0</v>
      </c>
      <c r="N86" s="200">
        <f>COUNTIFS('Initial Info Client Demographic'!K14:K5000,"&gt;=65",'Initial Info Client Demographic'!K14:K5000,"&lt;=74",'Initial Info Client Demographic'!L14:L5000,"Native Hawaiian /Other Pacific Islander",'Initial Info Client Demographic'!N14:N5000,"Male")</f>
        <v>0</v>
      </c>
      <c r="O86" s="201">
        <f>COUNTIFS('Initial Info Client Demographic'!K14:K5000,"&gt;=65",'Initial Info Client Demographic'!K14:K5000,"&lt;=74",'Initial Info Client Demographic'!L14:L5000,"Native Hawaiian /Other Pacific Islander",'Initial Info Client Demographic'!N14:N5000,"Female")</f>
        <v>0</v>
      </c>
      <c r="P86" s="200">
        <f>COUNTIFS('Initial Info Client Demographic'!K14:K5000,"&gt;=65",'Initial Info Client Demographic'!K14:K5000,"&lt;=74",'Initial Info Client Demographic'!L14:L5000,"Asian",'Initial Info Client Demographic'!N14:N5000,"Male")</f>
        <v>0</v>
      </c>
      <c r="Q86" s="201">
        <f>COUNTIFS('Initial Info Client Demographic'!K14:K5000,"&gt;=65",'Initial Info Client Demographic'!K14:K5000,"&lt;=74",'Initial Info Client Demographic'!L14:L5000,"Asian",'Initial Info Client Demographic'!N14:N5000,"Female")</f>
        <v>0</v>
      </c>
      <c r="R86" s="200">
        <f>COUNTIFS('Initial Info Client Demographic'!K14:K5000,"&gt;=65",'Initial Info Client Demographic'!K14:K5000,"&lt;=74",'Initial Info Client Demographic'!L14:L5000,"American Indian / Alaska Native",'Initial Info Client Demographic'!N14:N5000,"Male")</f>
        <v>0</v>
      </c>
      <c r="S86" s="201">
        <f>COUNTIFS('Initial Info Client Demographic'!K14:K5000,"&gt;=65",'Initial Info Client Demographic'!K14:K5000,"&lt;=74",'Initial Info Client Demographic'!L14:L5000,"American Indian / Alaska Native",'Initial Info Client Demographic'!N14:N5000,"Female")</f>
        <v>0</v>
      </c>
      <c r="T86" s="200">
        <f>COUNTIFS('Initial Info Client Demographic'!K14:K5000,"&gt;=65",'Initial Info Client Demographic'!K14:K5000,"&lt;=74",'Initial Info Client Demographic'!L14:L5000,"More than one race reported",'Initial Info Client Demographic'!N14:N5000,"Male")</f>
        <v>0</v>
      </c>
      <c r="U86" s="201">
        <f>COUNTIFS('Initial Info Client Demographic'!K14:K5000,"&gt;=65",'Initial Info Client Demographic'!K14:K5000,"&lt;=74",'Initial Info Client Demographic'!L14:L5000,"More than one race reported",'Initial Info Client Demographic'!N14:N5000,"Female")</f>
        <v>0</v>
      </c>
      <c r="V86" s="200">
        <f>COUNTIFS('Initial Info Client Demographic'!K14:K5000,"&gt;=65",'Initial Info Client Demographic'!K14:K5000,"&lt;=74",'Initial Info Client Demographic'!L14:L5000,"Unknown",'Initial Info Client Demographic'!N14:N5000,"Male")</f>
        <v>0</v>
      </c>
      <c r="W86" s="202">
        <f>COUNTIFS('Initial Info Client Demographic'!K14:K5000,"&gt;=65",'Initial Info Client Demographic'!K14:K5000,"&lt;=74",'Initial Info Client Demographic'!L14:L5000,"Unknown",'Initial Info Client Demographic'!N14:N5000,"Female")</f>
        <v>0</v>
      </c>
      <c r="X86" s="203">
        <f t="shared" si="3"/>
        <v>0</v>
      </c>
      <c r="Y86" s="204">
        <f>COUNTIFS('Initial Info Client Demographic'!K14:K5000,"&gt;=65",'Initial Info Client Demographic'!K14:K5000,"&lt;=74",'Initial Info Client Demographic'!M14:M5000,"Not Hispanic or Latino",'Initial Info Client Demographic'!N14:N5000,"Male")</f>
        <v>0</v>
      </c>
      <c r="Z86" s="201">
        <f>COUNTIFS('Initial Info Client Demographic'!K14:K5000,"&gt;=65",'Initial Info Client Demographic'!K14:K5000,"&lt;=74",'Initial Info Client Demographic'!M14:M5000,"Not Hispanic or Latino",'Initial Info Client Demographic'!N14:N5000,"Female")</f>
        <v>0</v>
      </c>
      <c r="AA86" s="205">
        <f>COUNTIFS('Initial Info Client Demographic'!K14:K5000,"&gt;=65",'Initial Info Client Demographic'!K14:K5000,"&lt;=74",'Initial Info Client Demographic'!M14:M5000,"Hispanic-Latino ",'Initial Info Client Demographic'!N14:N5000,"Male")</f>
        <v>0</v>
      </c>
      <c r="AB86" s="201">
        <f>COUNTIFS('Initial Info Client Demographic'!K14:K5000,"&gt;=65",'Initial Info Client Demographic'!K14:K5000,"&lt;=74",'Initial Info Client Demographic'!M14:M5000,"Hispanic-Latino ",'Initial Info Client Demographic'!N14:N5000,"Female")</f>
        <v>0</v>
      </c>
      <c r="AC86" s="205">
        <f>COUNTIFS('Initial Info Client Demographic'!K14:K5000,"&gt;=65",'Initial Info Client Demographic'!K14:K5000,"&lt;=74",'Initial Info Client Demographic'!M14:M5000,"Unknown",'Initial Info Client Demographic'!N14:N5000,"Male")</f>
        <v>0</v>
      </c>
      <c r="AD86" s="202">
        <f>COUNTIFS('Initial Info Client Demographic'!K14:K5000,"&gt;=65",'Initial Info Client Demographic'!K14:K5000,"&lt;=74",'Initial Info Client Demographic'!M14:M5000,"Unknown",'Initial Info Client Demographic'!N14:N5000,"Female")</f>
        <v>0</v>
      </c>
      <c r="AE86" s="206">
        <f t="shared" si="4"/>
        <v>0</v>
      </c>
    </row>
    <row r="87" spans="1:34" ht="34.5" customHeight="1">
      <c r="A87" s="440" t="s">
        <v>357</v>
      </c>
      <c r="B87" s="262"/>
      <c r="C87" s="262"/>
      <c r="D87" s="262"/>
      <c r="E87" s="262"/>
      <c r="F87" s="302"/>
      <c r="G87" s="441">
        <f>COUNTIFS('Initial Info Client Demographic'!K14:K5000,"&gt;=75",'Initial Info Client Demographic'!K14:K5000,"&lt;=150")</f>
        <v>0</v>
      </c>
      <c r="H87" s="302"/>
      <c r="I87" s="199"/>
      <c r="J87" s="212">
        <f>COUNTIFS('Initial Info Client Demographic'!K14:K5000,"&gt;=75",'Initial Info Client Demographic'!K14:K5000,"&lt;=150",'Initial Info Client Demographic'!L14:L5000,"White",'Initial Info Client Demographic'!N14:N5000,"Male")</f>
        <v>0</v>
      </c>
      <c r="K87" s="213">
        <f>COUNTIFS('Initial Info Client Demographic'!K14:K5000,"&gt;=75",'Initial Info Client Demographic'!K14:K5000,"&lt;=150",'Initial Info Client Demographic'!L14:L5000,"White",'Initial Info Client Demographic'!N14:N5000,"Female")</f>
        <v>0</v>
      </c>
      <c r="L87" s="212">
        <f>COUNTIFS('Initial Info Client Demographic'!K14:K5000,"&gt;=75",'Initial Info Client Demographic'!K14:K5000,"&lt;=150",'Initial Info Client Demographic'!L14:L5000,"African American / Black",'Initial Info Client Demographic'!N14:N5000,"Male")</f>
        <v>0</v>
      </c>
      <c r="M87" s="213">
        <f>COUNTIFS('Initial Info Client Demographic'!K14:K5000,"&gt;=75",'Initial Info Client Demographic'!K14:K5000,"&lt;=150",'Initial Info Client Demographic'!L14:L5000,"African American / Black",'Initial Info Client Demographic'!N14:N5000,"Female")</f>
        <v>0</v>
      </c>
      <c r="N87" s="212">
        <f>COUNTIFS('Initial Info Client Demographic'!K14:K5000,"&gt;=75",'Initial Info Client Demographic'!K14:K5000,"&lt;=150",'Initial Info Client Demographic'!L14:L5000,"Native Hawaiian /Other Pacific Islander",'Initial Info Client Demographic'!N14:N5000,"Male")</f>
        <v>0</v>
      </c>
      <c r="O87" s="213">
        <f>COUNTIFS('Initial Info Client Demographic'!K14:K5000,"&gt;=75",'Initial Info Client Demographic'!K14:K5000,"&lt;=150",'Initial Info Client Demographic'!L14:L5000,"Native Hawaiian /Other Pacific Islander",'Initial Info Client Demographic'!N14:N5000,"Female")</f>
        <v>0</v>
      </c>
      <c r="P87" s="212">
        <f>COUNTIFS('Initial Info Client Demographic'!K14:K5000,"&gt;=75",'Initial Info Client Demographic'!K14:K5000,"&lt;=150",'Initial Info Client Demographic'!L14:L5000,"Asian",'Initial Info Client Demographic'!N14:N5000,"Male")</f>
        <v>0</v>
      </c>
      <c r="Q87" s="213">
        <f>COUNTIFS('Initial Info Client Demographic'!K14:K5000,"&gt;=75",'Initial Info Client Demographic'!K14:K5000,"&lt;=150",'Initial Info Client Demographic'!L14:L5000,"Asian",'Initial Info Client Demographic'!N14:N5000,"Female")</f>
        <v>0</v>
      </c>
      <c r="R87" s="212">
        <f>COUNTIFS('Initial Info Client Demographic'!K14:K5000,"&gt;=75",'Initial Info Client Demographic'!K14:K5000,"&lt;=150",'Initial Info Client Demographic'!L14:L5000,"AAmerican Indian / Alaska Native",'Initial Info Client Demographic'!N14:N5000,"Male")</f>
        <v>0</v>
      </c>
      <c r="S87" s="213">
        <f>COUNTIFS('Initial Info Client Demographic'!K14:K5000,"&gt;=75",'Initial Info Client Demographic'!K14:K5000,"&lt;=150",'Initial Info Client Demographic'!L14:L5000,"American Indian / Alaska Native",'Initial Info Client Demographic'!N14:N5000,"Female")</f>
        <v>0</v>
      </c>
      <c r="T87" s="212">
        <f>COUNTIFS('Initial Info Client Demographic'!K14:K5000,"&gt;=75",'Initial Info Client Demographic'!K14:K5000,"&lt;=150",'Initial Info Client Demographic'!L14:L5000,"More than one race reported",'Initial Info Client Demographic'!N14:N5000,"Male")</f>
        <v>0</v>
      </c>
      <c r="U87" s="213">
        <f>COUNTIFS('Initial Info Client Demographic'!K14:K5000,"&gt;=75",'Initial Info Client Demographic'!K14:K5000,"&lt;=150",'Initial Info Client Demographic'!L14:L5000,"More than one race reported",'Initial Info Client Demographic'!N14:N5000,"Female")</f>
        <v>0</v>
      </c>
      <c r="V87" s="212">
        <f>COUNTIFS('Initial Info Client Demographic'!K14:K5000,"&gt;=75",'Initial Info Client Demographic'!K14:K5000,"&lt;=150",'Initial Info Client Demographic'!L14:L5000,"Unknown",'Initial Info Client Demographic'!N14:N5000,"Male")</f>
        <v>0</v>
      </c>
      <c r="W87" s="214">
        <f>COUNTIFS('Initial Info Client Demographic'!K14:K5000,"&gt;=75",'Initial Info Client Demographic'!K14:K5000,"&lt;=150",'Initial Info Client Demographic'!L14:L5000,"Unknown",'Initial Info Client Demographic'!N14:N5000,"Female")</f>
        <v>0</v>
      </c>
      <c r="X87" s="203">
        <f t="shared" si="3"/>
        <v>0</v>
      </c>
      <c r="Y87" s="215">
        <f>COUNTIFS('Initial Info Client Demographic'!K14:K5000,"&gt;=75",'Initial Info Client Demographic'!K14:K5000,"&lt;=150",'Initial Info Client Demographic'!M14:M5000,"Not Hispanic or Latino",'Initial Info Client Demographic'!N14:N5000,"Male")</f>
        <v>0</v>
      </c>
      <c r="Z87" s="213">
        <f>COUNTIFS('Initial Info Client Demographic'!K14:K5000,"&gt;=75",'Initial Info Client Demographic'!K14:K5000,"&lt;=150",'Initial Info Client Demographic'!M14:M5000,"Not Hispanic or Latino",'Initial Info Client Demographic'!N14:N5000,"Female")</f>
        <v>0</v>
      </c>
      <c r="AA87" s="216">
        <f>COUNTIFS('Initial Info Client Demographic'!K14:K994,"&gt;=75",'Initial Info Client Demographic'!K14:K994,"&lt;=150",'Initial Info Client Demographic'!M14:M994,"Hispanic-Latino ",'Initial Info Client Demographic'!N14:N994,"Male")</f>
        <v>0</v>
      </c>
      <c r="AB87" s="213">
        <f>COUNTIFS('Initial Info Client Demographic'!K14:K5000,"&gt;=75",'Initial Info Client Demographic'!K14:K5000,"&lt;=150",'Initial Info Client Demographic'!M14:M5000,"Hispanic-Latino ",'Initial Info Client Demographic'!N14:N5000,"Female")</f>
        <v>0</v>
      </c>
      <c r="AC87" s="216">
        <f>COUNTIFS('Initial Info Client Demographic'!K14:K5000,"&gt;=75",'Initial Info Client Demographic'!K14:K5000,"&lt;=150",'Initial Info Client Demographic'!M14:M5000,"Unknown",'Initial Info Client Demographic'!N14:N5000,"Male")</f>
        <v>0</v>
      </c>
      <c r="AD87" s="214">
        <f>COUNTIFS('Initial Info Client Demographic'!K14:K5000,"&gt;=75",'Initial Info Client Demographic'!K14:K5000,"&lt;=150",'Initial Info Client Demographic'!M14:M5000,"Unknown",'Initial Info Client Demographic'!N14:N5000,"Female")</f>
        <v>0</v>
      </c>
      <c r="AE87" s="217">
        <f t="shared" si="4"/>
        <v>0</v>
      </c>
    </row>
    <row r="88" spans="1:34" ht="34.5" customHeight="1">
      <c r="A88" s="421" t="s">
        <v>359</v>
      </c>
      <c r="B88" s="245"/>
      <c r="C88" s="245"/>
      <c r="D88" s="245"/>
      <c r="E88" s="245"/>
      <c r="F88" s="248"/>
      <c r="G88" s="442">
        <f>SUM(G80:G87)</f>
        <v>0</v>
      </c>
      <c r="H88" s="248"/>
      <c r="I88" s="218"/>
      <c r="J88" s="219">
        <f t="shared" ref="J88:W88" si="5">SUM(J80:J87)</f>
        <v>0</v>
      </c>
      <c r="K88" s="220">
        <f t="shared" si="5"/>
        <v>0</v>
      </c>
      <c r="L88" s="219">
        <f t="shared" si="5"/>
        <v>0</v>
      </c>
      <c r="M88" s="220">
        <f t="shared" si="5"/>
        <v>0</v>
      </c>
      <c r="N88" s="219">
        <f t="shared" si="5"/>
        <v>0</v>
      </c>
      <c r="O88" s="220">
        <f t="shared" si="5"/>
        <v>0</v>
      </c>
      <c r="P88" s="219">
        <f t="shared" si="5"/>
        <v>0</v>
      </c>
      <c r="Q88" s="220">
        <f t="shared" si="5"/>
        <v>0</v>
      </c>
      <c r="R88" s="219">
        <f t="shared" si="5"/>
        <v>0</v>
      </c>
      <c r="S88" s="220">
        <f t="shared" si="5"/>
        <v>0</v>
      </c>
      <c r="T88" s="219">
        <f t="shared" si="5"/>
        <v>0</v>
      </c>
      <c r="U88" s="220">
        <f t="shared" si="5"/>
        <v>0</v>
      </c>
      <c r="V88" s="221">
        <f t="shared" si="5"/>
        <v>0</v>
      </c>
      <c r="W88" s="222">
        <f t="shared" si="5"/>
        <v>0</v>
      </c>
      <c r="X88" s="223">
        <f t="shared" si="3"/>
        <v>0</v>
      </c>
      <c r="Y88" s="224">
        <f t="shared" ref="Y88:AD88" si="6">SUM(Y80:Y87)</f>
        <v>0</v>
      </c>
      <c r="Z88" s="220">
        <f t="shared" si="6"/>
        <v>0</v>
      </c>
      <c r="AA88" s="225">
        <f t="shared" si="6"/>
        <v>0</v>
      </c>
      <c r="AB88" s="220">
        <f t="shared" si="6"/>
        <v>0</v>
      </c>
      <c r="AC88" s="225">
        <f t="shared" si="6"/>
        <v>0</v>
      </c>
      <c r="AD88" s="222">
        <f t="shared" si="6"/>
        <v>0</v>
      </c>
      <c r="AE88" s="223">
        <f t="shared" si="4"/>
        <v>0</v>
      </c>
    </row>
    <row r="89" spans="1:34" ht="30" customHeight="1"/>
    <row r="90" spans="1:34" ht="30" customHeight="1"/>
    <row r="91" spans="1:34" ht="30" customHeight="1">
      <c r="A91" s="438" t="s">
        <v>392</v>
      </c>
      <c r="B91" s="245"/>
      <c r="C91" s="245"/>
      <c r="D91" s="245"/>
      <c r="E91" s="248"/>
      <c r="F91" s="439" t="s">
        <v>123</v>
      </c>
      <c r="G91" s="245"/>
      <c r="H91" s="245"/>
      <c r="I91" s="245"/>
      <c r="J91" s="248"/>
      <c r="M91" s="438" t="s">
        <v>393</v>
      </c>
      <c r="N91" s="245"/>
      <c r="O91" s="245"/>
      <c r="P91" s="245"/>
      <c r="Q91" s="248"/>
      <c r="R91" s="439" t="s">
        <v>123</v>
      </c>
      <c r="S91" s="245"/>
      <c r="T91" s="245"/>
      <c r="U91" s="245"/>
      <c r="V91" s="248"/>
      <c r="Y91" s="438" t="s">
        <v>394</v>
      </c>
      <c r="Z91" s="245"/>
      <c r="AA91" s="245"/>
      <c r="AB91" s="245"/>
      <c r="AC91" s="248"/>
      <c r="AD91" s="439" t="s">
        <v>123</v>
      </c>
      <c r="AE91" s="245"/>
      <c r="AF91" s="245"/>
      <c r="AG91" s="245"/>
      <c r="AH91" s="248"/>
    </row>
    <row r="92" spans="1:34" ht="30" customHeight="1">
      <c r="A92" s="431" t="s">
        <v>342</v>
      </c>
      <c r="B92" s="245"/>
      <c r="C92" s="245"/>
      <c r="D92" s="245"/>
      <c r="E92" s="248"/>
      <c r="F92" s="420">
        <f>COUNTIFS('Flex Funds offered during FY'!R14:R4986,"YES",'Flex Funds offered during FY'!D14:D4986,"Autism Spectrum Disorder")</f>
        <v>0</v>
      </c>
      <c r="G92" s="245"/>
      <c r="H92" s="245"/>
      <c r="I92" s="245"/>
      <c r="J92" s="248"/>
      <c r="M92" s="431" t="s">
        <v>342</v>
      </c>
      <c r="N92" s="245"/>
      <c r="O92" s="245"/>
      <c r="P92" s="245"/>
      <c r="Q92" s="248"/>
      <c r="R92" s="420">
        <f>COUNTIFS('Flex Funds offered during FY'!K14:K1002,"&gt;=1",'Flex Funds offered during FY'!D14:D1002,"Autism Spectrum Disorder")</f>
        <v>0</v>
      </c>
      <c r="S92" s="245"/>
      <c r="T92" s="245"/>
      <c r="U92" s="245"/>
      <c r="V92" s="248"/>
      <c r="Y92" s="431" t="s">
        <v>342</v>
      </c>
      <c r="Z92" s="245"/>
      <c r="AA92" s="245"/>
      <c r="AB92" s="245"/>
      <c r="AC92" s="248"/>
      <c r="AD92" s="420">
        <f>COUNTIFS('Flex Funds offered during FY'!L14:L1002,"&gt;=1",'Flex Funds offered during FY'!D14:D1002,"Autism Spectrum Disorder")</f>
        <v>0</v>
      </c>
      <c r="AE92" s="245"/>
      <c r="AF92" s="245"/>
      <c r="AG92" s="245"/>
      <c r="AH92" s="248"/>
    </row>
    <row r="93" spans="1:34" ht="30" customHeight="1">
      <c r="A93" s="431" t="s">
        <v>344</v>
      </c>
      <c r="B93" s="245"/>
      <c r="C93" s="245"/>
      <c r="D93" s="245"/>
      <c r="E93" s="248"/>
      <c r="F93" s="420">
        <f>COUNTIFS('Flex Funds offered during FY'!R14:R4986,"YES",'Flex Funds offered during FY'!D14:D4986,"Cerebral Palsy")</f>
        <v>0</v>
      </c>
      <c r="G93" s="245"/>
      <c r="H93" s="245"/>
      <c r="I93" s="245"/>
      <c r="J93" s="248"/>
      <c r="M93" s="431" t="s">
        <v>344</v>
      </c>
      <c r="N93" s="245"/>
      <c r="O93" s="245"/>
      <c r="P93" s="245"/>
      <c r="Q93" s="248"/>
      <c r="R93" s="420">
        <f>COUNTIFS('Flex Funds offered during FY'!K14:K1002,"&gt;=1",'Flex Funds offered during FY'!D14:D1002,"Cerebral Palsy")</f>
        <v>0</v>
      </c>
      <c r="S93" s="245"/>
      <c r="T93" s="245"/>
      <c r="U93" s="245"/>
      <c r="V93" s="248"/>
      <c r="Y93" s="431" t="s">
        <v>344</v>
      </c>
      <c r="Z93" s="245"/>
      <c r="AA93" s="245"/>
      <c r="AB93" s="245"/>
      <c r="AC93" s="248"/>
      <c r="AD93" s="420">
        <f>COUNTIFS('Flex Funds offered during FY'!L14:L1002,"&gt;=1",'Flex Funds offered during FY'!D14:D1002,"Cerebral Palsy")</f>
        <v>0</v>
      </c>
      <c r="AE93" s="245"/>
      <c r="AF93" s="245"/>
      <c r="AG93" s="245"/>
      <c r="AH93" s="248"/>
    </row>
    <row r="94" spans="1:34" ht="30" customHeight="1">
      <c r="A94" s="431" t="s">
        <v>346</v>
      </c>
      <c r="B94" s="245"/>
      <c r="C94" s="245"/>
      <c r="D94" s="245"/>
      <c r="E94" s="248"/>
      <c r="F94" s="420">
        <f>COUNTIFS('Flex Funds offered during FY'!R14:R4988,"YES",'Flex Funds offered during FY'!D14:D4988,"Developmental Delay")</f>
        <v>0</v>
      </c>
      <c r="G94" s="245"/>
      <c r="H94" s="245"/>
      <c r="I94" s="245"/>
      <c r="J94" s="248"/>
      <c r="M94" s="431" t="s">
        <v>346</v>
      </c>
      <c r="N94" s="245"/>
      <c r="O94" s="245"/>
      <c r="P94" s="245"/>
      <c r="Q94" s="248"/>
      <c r="R94" s="420">
        <f>COUNTIFS('Flex Funds offered during FY'!K14:K1002,"&gt;=1",'Flex Funds offered during FY'!D14:D1002,"Developmental Delay")</f>
        <v>0</v>
      </c>
      <c r="S94" s="245"/>
      <c r="T94" s="245"/>
      <c r="U94" s="245"/>
      <c r="V94" s="248"/>
      <c r="Y94" s="431" t="s">
        <v>346</v>
      </c>
      <c r="Z94" s="245"/>
      <c r="AA94" s="245"/>
      <c r="AB94" s="245"/>
      <c r="AC94" s="248"/>
      <c r="AD94" s="420">
        <f>COUNTIFS('Flex Funds offered during FY'!L14:L1002,"&gt;=1",'Flex Funds offered during FY'!D14:D1002,"Developmental Delay")</f>
        <v>0</v>
      </c>
      <c r="AE94" s="245"/>
      <c r="AF94" s="245"/>
      <c r="AG94" s="245"/>
      <c r="AH94" s="248"/>
    </row>
    <row r="95" spans="1:34" ht="30" customHeight="1">
      <c r="A95" s="431" t="s">
        <v>348</v>
      </c>
      <c r="B95" s="245"/>
      <c r="C95" s="245"/>
      <c r="D95" s="245"/>
      <c r="E95" s="248"/>
      <c r="F95" s="420">
        <f>COUNTIFS('Flex Funds offered during FY'!R14:R4989,"YES",'Flex Funds offered during FY'!D14:D4989,"Downs Syndrome")</f>
        <v>0</v>
      </c>
      <c r="G95" s="245"/>
      <c r="H95" s="245"/>
      <c r="I95" s="245"/>
      <c r="J95" s="248"/>
      <c r="M95" s="431" t="s">
        <v>348</v>
      </c>
      <c r="N95" s="245"/>
      <c r="O95" s="245"/>
      <c r="P95" s="245"/>
      <c r="Q95" s="248"/>
      <c r="R95" s="420">
        <f>COUNTIFS('Flex Funds offered during FY'!K14:K1002,"&gt;=1",'Flex Funds offered during FY'!D14:D1002,"Downs Syndrome")</f>
        <v>0</v>
      </c>
      <c r="S95" s="245"/>
      <c r="T95" s="245"/>
      <c r="U95" s="245"/>
      <c r="V95" s="248"/>
      <c r="Y95" s="431" t="s">
        <v>348</v>
      </c>
      <c r="Z95" s="245"/>
      <c r="AA95" s="245"/>
      <c r="AB95" s="245"/>
      <c r="AC95" s="248"/>
      <c r="AD95" s="420">
        <f>COUNTIFS('Flex Funds offered during FY'!L14:L1002,"&gt;=1",'Flex Funds offered during FY'!D14:D1002,"Downs Syndrome")</f>
        <v>0</v>
      </c>
      <c r="AE95" s="245"/>
      <c r="AF95" s="245"/>
      <c r="AG95" s="245"/>
      <c r="AH95" s="248"/>
    </row>
    <row r="96" spans="1:34" ht="30" customHeight="1">
      <c r="A96" s="431" t="s">
        <v>350</v>
      </c>
      <c r="B96" s="245"/>
      <c r="C96" s="245"/>
      <c r="D96" s="245"/>
      <c r="E96" s="248"/>
      <c r="F96" s="420">
        <f>COUNTIFS('Flex Funds offered during FY'!R14:R4990,"YES",'Flex Funds offered during FY'!D14:D4990,"Hearing Impaired")</f>
        <v>0</v>
      </c>
      <c r="G96" s="245"/>
      <c r="H96" s="245"/>
      <c r="I96" s="245"/>
      <c r="J96" s="248"/>
      <c r="M96" s="431" t="s">
        <v>350</v>
      </c>
      <c r="N96" s="245"/>
      <c r="O96" s="245"/>
      <c r="P96" s="245"/>
      <c r="Q96" s="248"/>
      <c r="R96" s="420">
        <f>COUNTIFS('Flex Funds offered during FY'!K14:K1002,"&gt;=1",'Flex Funds offered during FY'!D14:D1002,"Hearing Impaired")</f>
        <v>0</v>
      </c>
      <c r="S96" s="245"/>
      <c r="T96" s="245"/>
      <c r="U96" s="245"/>
      <c r="V96" s="248"/>
      <c r="Y96" s="431" t="s">
        <v>350</v>
      </c>
      <c r="Z96" s="245"/>
      <c r="AA96" s="245"/>
      <c r="AB96" s="245"/>
      <c r="AC96" s="248"/>
      <c r="AD96" s="420">
        <f>COUNTIFS('Flex Funds offered during FY'!L14:L1002,"&gt;=1",'Flex Funds offered during FY'!D14:D1002,"Hearing Impaired")</f>
        <v>0</v>
      </c>
      <c r="AE96" s="245"/>
      <c r="AF96" s="245"/>
      <c r="AG96" s="245"/>
      <c r="AH96" s="248"/>
    </row>
    <row r="97" spans="1:35" ht="30" customHeight="1">
      <c r="A97" s="431" t="s">
        <v>352</v>
      </c>
      <c r="B97" s="245"/>
      <c r="C97" s="245"/>
      <c r="D97" s="245"/>
      <c r="E97" s="248"/>
      <c r="F97" s="420">
        <f>COUNTIFS('Flex Funds offered during FY'!R14:R4991,"YES",'Flex Funds offered during FY'!D14:D4991,"intellectual Disability")</f>
        <v>0</v>
      </c>
      <c r="G97" s="245"/>
      <c r="H97" s="245"/>
      <c r="I97" s="245"/>
      <c r="J97" s="248"/>
      <c r="M97" s="431" t="s">
        <v>352</v>
      </c>
      <c r="N97" s="245"/>
      <c r="O97" s="245"/>
      <c r="P97" s="245"/>
      <c r="Q97" s="248"/>
      <c r="R97" s="420">
        <f>COUNTIFS('Flex Funds offered during FY'!K14:K1002,"&gt;=1",'Flex Funds offered during FY'!D14:D1002,"Intellectual Disability")</f>
        <v>0</v>
      </c>
      <c r="S97" s="245"/>
      <c r="T97" s="245"/>
      <c r="U97" s="245"/>
      <c r="V97" s="248"/>
      <c r="Y97" s="431" t="s">
        <v>352</v>
      </c>
      <c r="Z97" s="245"/>
      <c r="AA97" s="245"/>
      <c r="AB97" s="245"/>
      <c r="AC97" s="248"/>
      <c r="AD97" s="420">
        <f>COUNTIFS('Flex Funds offered during FY'!L14:L1002,"&gt;=1",'Flex Funds offered during FY'!D14:D1002,"Intellectual Disability")</f>
        <v>0</v>
      </c>
      <c r="AE97" s="245"/>
      <c r="AF97" s="245"/>
      <c r="AG97" s="245"/>
      <c r="AH97" s="248"/>
    </row>
    <row r="98" spans="1:35" ht="30" customHeight="1">
      <c r="A98" s="431" t="s">
        <v>354</v>
      </c>
      <c r="B98" s="245"/>
      <c r="C98" s="245"/>
      <c r="D98" s="245"/>
      <c r="E98" s="248"/>
      <c r="F98" s="420">
        <f>COUNTIFS('Flex Funds offered during FY'!R14:R4992,"YES",'Flex Funds offered during FY'!D14:D4992,"Other Developmental Disability")</f>
        <v>0</v>
      </c>
      <c r="G98" s="245"/>
      <c r="H98" s="245"/>
      <c r="I98" s="245"/>
      <c r="J98" s="248"/>
      <c r="M98" s="431" t="s">
        <v>354</v>
      </c>
      <c r="N98" s="245"/>
      <c r="O98" s="245"/>
      <c r="P98" s="245"/>
      <c r="Q98" s="248"/>
      <c r="R98" s="420">
        <f>COUNTIFS('Flex Funds offered during FY'!K14:K1002,"&gt;=1",'Flex Funds offered during FY'!D14:D1002,"Other Developmental Disability")</f>
        <v>0</v>
      </c>
      <c r="S98" s="245"/>
      <c r="T98" s="245"/>
      <c r="U98" s="245"/>
      <c r="V98" s="248"/>
      <c r="Y98" s="431" t="s">
        <v>354</v>
      </c>
      <c r="Z98" s="245"/>
      <c r="AA98" s="245"/>
      <c r="AB98" s="245"/>
      <c r="AC98" s="248"/>
      <c r="AD98" s="420">
        <f>COUNTIFS('Flex Funds offered during FY'!L14:L1002,"&gt;=1",'Flex Funds offered during FY'!D14:D1002,"Other Developmental Disability")</f>
        <v>0</v>
      </c>
      <c r="AE98" s="245"/>
      <c r="AF98" s="245"/>
      <c r="AG98" s="245"/>
      <c r="AH98" s="248"/>
    </row>
    <row r="99" spans="1:35" ht="30" customHeight="1">
      <c r="A99" s="431" t="s">
        <v>356</v>
      </c>
      <c r="B99" s="245"/>
      <c r="C99" s="245"/>
      <c r="D99" s="245"/>
      <c r="E99" s="248"/>
      <c r="F99" s="420">
        <f>COUNTIFS('Flex Funds offered during FY'!R14:R4993,"YES",'Flex Funds offered during FY'!D14:D4993,"Traumatic Brain Injury")</f>
        <v>0</v>
      </c>
      <c r="G99" s="245"/>
      <c r="H99" s="245"/>
      <c r="I99" s="245"/>
      <c r="J99" s="248"/>
      <c r="M99" s="431" t="s">
        <v>356</v>
      </c>
      <c r="N99" s="245"/>
      <c r="O99" s="245"/>
      <c r="P99" s="245"/>
      <c r="Q99" s="248"/>
      <c r="R99" s="420">
        <f>COUNTIFS('Flex Funds offered during FY'!K14:K1002,"&gt;=1",'Flex Funds offered during FY'!D14:D1002,"Traumatic Brain Injury")</f>
        <v>0</v>
      </c>
      <c r="S99" s="245"/>
      <c r="T99" s="245"/>
      <c r="U99" s="245"/>
      <c r="V99" s="248"/>
      <c r="Y99" s="431" t="s">
        <v>356</v>
      </c>
      <c r="Z99" s="245"/>
      <c r="AA99" s="245"/>
      <c r="AB99" s="245"/>
      <c r="AC99" s="248"/>
      <c r="AD99" s="420">
        <f>COUNTIFS('Flex Funds offered during FY'!L14:L1002,"&gt;=1",'Flex Funds offered during FY'!D14:D1002,"Traumatic Brain Injury")</f>
        <v>0</v>
      </c>
      <c r="AE99" s="245"/>
      <c r="AF99" s="245"/>
      <c r="AG99" s="245"/>
      <c r="AH99" s="248"/>
    </row>
    <row r="100" spans="1:35" ht="30" customHeight="1">
      <c r="A100" s="431" t="s">
        <v>358</v>
      </c>
      <c r="B100" s="245"/>
      <c r="C100" s="245"/>
      <c r="D100" s="245"/>
      <c r="E100" s="248"/>
      <c r="F100" s="420">
        <f>COUNTIFS('Flex Funds offered during FY'!R14:R4994,"YES",'Flex Funds offered during FY'!D14:D4994,"Visually impaired")</f>
        <v>0</v>
      </c>
      <c r="G100" s="245"/>
      <c r="H100" s="245"/>
      <c r="I100" s="245"/>
      <c r="J100" s="248"/>
      <c r="M100" s="431" t="s">
        <v>358</v>
      </c>
      <c r="N100" s="245"/>
      <c r="O100" s="245"/>
      <c r="P100" s="245"/>
      <c r="Q100" s="248"/>
      <c r="R100" s="420">
        <f>COUNTIFS('Flex Funds offered during FY'!K14:K1002,"&gt;=1",'Flex Funds offered during FY'!D14:D1002,"Visually Impaired")</f>
        <v>0</v>
      </c>
      <c r="S100" s="245"/>
      <c r="T100" s="245"/>
      <c r="U100" s="245"/>
      <c r="V100" s="248"/>
      <c r="Y100" s="431" t="s">
        <v>358</v>
      </c>
      <c r="Z100" s="245"/>
      <c r="AA100" s="245"/>
      <c r="AB100" s="245"/>
      <c r="AC100" s="248"/>
      <c r="AD100" s="420">
        <f>COUNTIFS('Flex Funds offered during FY'!L14:L1002,"&gt;=1",'Flex Funds offered during FY'!D14:D1002,"Visually Impaired")</f>
        <v>0</v>
      </c>
      <c r="AE100" s="245"/>
      <c r="AF100" s="245"/>
      <c r="AG100" s="245"/>
      <c r="AH100" s="248"/>
    </row>
    <row r="101" spans="1:35" ht="30" customHeight="1">
      <c r="A101" s="432" t="s">
        <v>252</v>
      </c>
      <c r="B101" s="245"/>
      <c r="C101" s="245"/>
      <c r="D101" s="245"/>
      <c r="E101" s="248"/>
      <c r="F101" s="433">
        <f>SUM(F92:F100)</f>
        <v>0</v>
      </c>
      <c r="G101" s="245"/>
      <c r="H101" s="245"/>
      <c r="I101" s="245"/>
      <c r="J101" s="248"/>
      <c r="M101" s="432" t="s">
        <v>252</v>
      </c>
      <c r="N101" s="245"/>
      <c r="O101" s="245"/>
      <c r="P101" s="245"/>
      <c r="Q101" s="248"/>
      <c r="R101" s="433">
        <f>SUM(R92:R100)</f>
        <v>0</v>
      </c>
      <c r="S101" s="245"/>
      <c r="T101" s="245"/>
      <c r="U101" s="245"/>
      <c r="V101" s="248"/>
      <c r="Y101" s="432" t="s">
        <v>252</v>
      </c>
      <c r="Z101" s="245"/>
      <c r="AA101" s="245"/>
      <c r="AB101" s="245"/>
      <c r="AC101" s="248"/>
      <c r="AD101" s="439">
        <f>SUM(AD92:AD100)</f>
        <v>0</v>
      </c>
      <c r="AE101" s="245"/>
      <c r="AF101" s="245"/>
      <c r="AG101" s="245"/>
      <c r="AH101" s="248"/>
    </row>
    <row r="102" spans="1:35" ht="30" customHeight="1"/>
    <row r="103" spans="1:35" ht="30" customHeight="1"/>
    <row r="104" spans="1:35" ht="30" customHeight="1">
      <c r="A104" s="438" t="s">
        <v>395</v>
      </c>
      <c r="B104" s="245"/>
      <c r="C104" s="245"/>
      <c r="D104" s="245"/>
      <c r="E104" s="248"/>
      <c r="F104" s="439" t="s">
        <v>123</v>
      </c>
      <c r="G104" s="245"/>
      <c r="H104" s="245"/>
      <c r="I104" s="245"/>
      <c r="J104" s="248"/>
      <c r="M104" s="448" t="s">
        <v>396</v>
      </c>
      <c r="N104" s="245"/>
      <c r="O104" s="245"/>
      <c r="P104" s="245"/>
      <c r="Q104" s="245"/>
      <c r="R104" s="245"/>
      <c r="S104" s="245"/>
      <c r="T104" s="245"/>
      <c r="U104" s="245"/>
      <c r="V104" s="245"/>
      <c r="W104" s="245"/>
      <c r="X104" s="245"/>
      <c r="Y104" s="245"/>
      <c r="Z104" s="245"/>
      <c r="AA104" s="245"/>
      <c r="AB104" s="245"/>
      <c r="AC104" s="245"/>
      <c r="AD104" s="245"/>
      <c r="AE104" s="245"/>
      <c r="AF104" s="245"/>
      <c r="AG104" s="245"/>
      <c r="AH104" s="245"/>
      <c r="AI104" s="248"/>
    </row>
    <row r="105" spans="1:35" ht="30" customHeight="1">
      <c r="A105" s="431" t="s">
        <v>342</v>
      </c>
      <c r="B105" s="245"/>
      <c r="C105" s="245"/>
      <c r="D105" s="245"/>
      <c r="E105" s="248"/>
      <c r="F105" s="420">
        <f>COUNTIFS('Flex Funds offered during FY'!G14:G1974,"&lt;=0",'Flex Funds offered during FY'!D14:D1974,"Autism Spectrum Disorder")</f>
        <v>0</v>
      </c>
      <c r="G105" s="245"/>
      <c r="H105" s="245"/>
      <c r="I105" s="245"/>
      <c r="J105" s="248"/>
      <c r="M105" s="449" t="s">
        <v>397</v>
      </c>
      <c r="N105" s="245"/>
      <c r="O105" s="245"/>
      <c r="P105" s="245"/>
      <c r="Q105" s="245"/>
      <c r="R105" s="248"/>
      <c r="S105" s="447" t="s">
        <v>398</v>
      </c>
      <c r="T105" s="245"/>
      <c r="U105" s="245"/>
      <c r="V105" s="245"/>
      <c r="W105" s="245"/>
      <c r="X105" s="245"/>
      <c r="Y105" s="248"/>
      <c r="Z105" s="447" t="s">
        <v>399</v>
      </c>
      <c r="AA105" s="245"/>
      <c r="AB105" s="245"/>
      <c r="AC105" s="245"/>
      <c r="AD105" s="245"/>
      <c r="AE105" s="245"/>
      <c r="AF105" s="248"/>
      <c r="AG105" s="447" t="s">
        <v>400</v>
      </c>
      <c r="AH105" s="245"/>
      <c r="AI105" s="248"/>
    </row>
    <row r="106" spans="1:35" ht="30" customHeight="1">
      <c r="A106" s="431" t="s">
        <v>344</v>
      </c>
      <c r="B106" s="245"/>
      <c r="C106" s="245"/>
      <c r="D106" s="245"/>
      <c r="E106" s="248"/>
      <c r="F106" s="420">
        <f>COUNTIFS('Flex Funds offered during FY'!G14:G1974,"&lt;=0",'Flex Funds offered during FY'!D14:D1974, "Cerebral Palsy")</f>
        <v>0</v>
      </c>
      <c r="G106" s="245"/>
      <c r="H106" s="245"/>
      <c r="I106" s="245"/>
      <c r="J106" s="248"/>
      <c r="M106" s="428" t="s">
        <v>401</v>
      </c>
      <c r="N106" s="245"/>
      <c r="O106" s="245"/>
      <c r="P106" s="245"/>
      <c r="Q106" s="245"/>
      <c r="R106" s="248"/>
      <c r="S106" s="446">
        <f>SUMIF('Events Attended Provided'!D14:D1812,"Training Attended",'Events Attended Provided'!Y14:Y1812)</f>
        <v>0</v>
      </c>
      <c r="T106" s="245"/>
      <c r="U106" s="245"/>
      <c r="V106" s="245"/>
      <c r="W106" s="245"/>
      <c r="X106" s="245"/>
      <c r="Y106" s="248"/>
      <c r="Z106" s="430">
        <f>SUMIF('Events Attended Provided'!D14:D1812,"Training Attended",'Events Attended Provided'!AB14:AB1812)</f>
        <v>0</v>
      </c>
      <c r="AA106" s="245"/>
      <c r="AB106" s="245"/>
      <c r="AC106" s="245"/>
      <c r="AD106" s="245"/>
      <c r="AE106" s="245"/>
      <c r="AF106" s="248"/>
      <c r="AG106" s="421">
        <f t="shared" ref="AG106:AG110" si="7">SUM(S106:AF106)</f>
        <v>0</v>
      </c>
      <c r="AH106" s="245"/>
      <c r="AI106" s="248"/>
    </row>
    <row r="107" spans="1:35" ht="30" customHeight="1">
      <c r="A107" s="431" t="s">
        <v>346</v>
      </c>
      <c r="B107" s="245"/>
      <c r="C107" s="245"/>
      <c r="D107" s="245"/>
      <c r="E107" s="248"/>
      <c r="F107" s="420">
        <f>COUNTIFS('Flex Funds offered during FY'!G14:G1974,"&lt;=0",'Flex Funds offered during FY'!D14:D1974,"Developmental Delay")</f>
        <v>0</v>
      </c>
      <c r="G107" s="245"/>
      <c r="H107" s="245"/>
      <c r="I107" s="245"/>
      <c r="J107" s="248"/>
      <c r="M107" s="428" t="s">
        <v>402</v>
      </c>
      <c r="N107" s="245"/>
      <c r="O107" s="245"/>
      <c r="P107" s="245"/>
      <c r="Q107" s="245"/>
      <c r="R107" s="248"/>
      <c r="S107" s="429">
        <f>SUMIF('Events Attended Provided'!D14:D1812,"Training Provided",'Events Attended Provided'!Y14:Y1812)</f>
        <v>0</v>
      </c>
      <c r="T107" s="245"/>
      <c r="U107" s="245"/>
      <c r="V107" s="245"/>
      <c r="W107" s="245"/>
      <c r="X107" s="245"/>
      <c r="Y107" s="248"/>
      <c r="Z107" s="430">
        <f>SUMIF('Events Attended Provided'!D14:D1812,"Training Provided",'Events Attended Provided'!AB14:AB1812)</f>
        <v>0</v>
      </c>
      <c r="AA107" s="245"/>
      <c r="AB107" s="245"/>
      <c r="AC107" s="245"/>
      <c r="AD107" s="245"/>
      <c r="AE107" s="245"/>
      <c r="AF107" s="248"/>
      <c r="AG107" s="421">
        <f t="shared" si="7"/>
        <v>0</v>
      </c>
      <c r="AH107" s="245"/>
      <c r="AI107" s="248"/>
    </row>
    <row r="108" spans="1:35" ht="30" customHeight="1">
      <c r="A108" s="431" t="s">
        <v>348</v>
      </c>
      <c r="B108" s="245"/>
      <c r="C108" s="245"/>
      <c r="D108" s="245"/>
      <c r="E108" s="248"/>
      <c r="F108" s="420">
        <f>COUNTIFS('Flex Funds offered during FY'!G14:G1974,"&lt;=0",'Flex Funds offered during FY'!D14:D1974,"Downs Syndrome")</f>
        <v>0</v>
      </c>
      <c r="G108" s="245"/>
      <c r="H108" s="245"/>
      <c r="I108" s="245"/>
      <c r="J108" s="248"/>
      <c r="M108" s="428" t="s">
        <v>403</v>
      </c>
      <c r="N108" s="245"/>
      <c r="O108" s="245"/>
      <c r="P108" s="245"/>
      <c r="Q108" s="245"/>
      <c r="R108" s="248"/>
      <c r="S108" s="429">
        <f>SUMIF('Events Attended Provided'!D14:D1812,"Cross Planning Initiative",'Events Attended Provided'!Y14:Y1812)</f>
        <v>0</v>
      </c>
      <c r="T108" s="245"/>
      <c r="U108" s="245"/>
      <c r="V108" s="245"/>
      <c r="W108" s="245"/>
      <c r="X108" s="245"/>
      <c r="Y108" s="248"/>
      <c r="Z108" s="430">
        <f>SUMIF('Events Attended Provided'!D14:D1812,"Cross Planning Initiative",'Events Attended Provided'!AB14:AB1812)</f>
        <v>0</v>
      </c>
      <c r="AA108" s="245"/>
      <c r="AB108" s="245"/>
      <c r="AC108" s="245"/>
      <c r="AD108" s="245"/>
      <c r="AE108" s="245"/>
      <c r="AF108" s="248"/>
      <c r="AG108" s="421">
        <f t="shared" si="7"/>
        <v>0</v>
      </c>
      <c r="AH108" s="245"/>
      <c r="AI108" s="248"/>
    </row>
    <row r="109" spans="1:35" ht="30" customHeight="1">
      <c r="A109" s="431" t="s">
        <v>350</v>
      </c>
      <c r="B109" s="245"/>
      <c r="C109" s="245"/>
      <c r="D109" s="245"/>
      <c r="E109" s="248"/>
      <c r="F109" s="420">
        <f>COUNTIFS('Flex Funds offered during FY'!G14:G1974,"&lt;=0",'Flex Funds offered during FY'!D14:D1974,"Hearing Impaired")</f>
        <v>0</v>
      </c>
      <c r="G109" s="245"/>
      <c r="H109" s="245"/>
      <c r="I109" s="245"/>
      <c r="J109" s="248"/>
      <c r="M109" s="428" t="s">
        <v>404</v>
      </c>
      <c r="N109" s="245"/>
      <c r="O109" s="245"/>
      <c r="P109" s="245"/>
      <c r="Q109" s="245"/>
      <c r="R109" s="248"/>
      <c r="S109" s="429">
        <f>SUMIF('Events Attended Provided'!D14:D1812,"Outreach Activity",'Events Attended Provided'!Y14:Y1812)</f>
        <v>0</v>
      </c>
      <c r="T109" s="245"/>
      <c r="U109" s="245"/>
      <c r="V109" s="245"/>
      <c r="W109" s="245"/>
      <c r="X109" s="245"/>
      <c r="Y109" s="248"/>
      <c r="Z109" s="430">
        <f>SUMIF('Events Attended Provided'!D14:D1812,"Outreach Activity",'Events Attended Provided'!AB14:AB1812)</f>
        <v>0</v>
      </c>
      <c r="AA109" s="245"/>
      <c r="AB109" s="245"/>
      <c r="AC109" s="245"/>
      <c r="AD109" s="245"/>
      <c r="AE109" s="245"/>
      <c r="AF109" s="248"/>
      <c r="AG109" s="421">
        <f t="shared" si="7"/>
        <v>0</v>
      </c>
      <c r="AH109" s="245"/>
      <c r="AI109" s="248"/>
    </row>
    <row r="110" spans="1:35" ht="30" customHeight="1">
      <c r="A110" s="431" t="s">
        <v>352</v>
      </c>
      <c r="B110" s="245"/>
      <c r="C110" s="245"/>
      <c r="D110" s="245"/>
      <c r="E110" s="248"/>
      <c r="F110" s="420">
        <f>COUNTIFS('Flex Funds offered during FY'!G14:G1974,"&lt;=0",'Flex Funds offered during FY'!D14:D1974,"Intellectual Disability")</f>
        <v>0</v>
      </c>
      <c r="G110" s="245"/>
      <c r="H110" s="245"/>
      <c r="I110" s="245"/>
      <c r="J110" s="248"/>
      <c r="M110" s="428" t="s">
        <v>405</v>
      </c>
      <c r="N110" s="245"/>
      <c r="O110" s="245"/>
      <c r="P110" s="245"/>
      <c r="Q110" s="245"/>
      <c r="R110" s="248"/>
      <c r="S110" s="429">
        <f>SUMIF('Events Attended Provided'!D14:D1812,"Other (List)",'Events Attended Provided'!Y14:Y1812)</f>
        <v>0</v>
      </c>
      <c r="T110" s="245"/>
      <c r="U110" s="245"/>
      <c r="V110" s="245"/>
      <c r="W110" s="245"/>
      <c r="X110" s="245"/>
      <c r="Y110" s="248"/>
      <c r="Z110" s="430">
        <f>SUMIF('Events Attended Provided'!D14:D1812,"Other (List)",'Events Attended Provided'!AB14:AB1812)</f>
        <v>0</v>
      </c>
      <c r="AA110" s="245"/>
      <c r="AB110" s="245"/>
      <c r="AC110" s="245"/>
      <c r="AD110" s="245"/>
      <c r="AE110" s="245"/>
      <c r="AF110" s="248"/>
      <c r="AG110" s="421">
        <f t="shared" si="7"/>
        <v>0</v>
      </c>
      <c r="AH110" s="245"/>
      <c r="AI110" s="248"/>
    </row>
    <row r="111" spans="1:35" ht="30" customHeight="1">
      <c r="A111" s="431" t="s">
        <v>354</v>
      </c>
      <c r="B111" s="245"/>
      <c r="C111" s="245"/>
      <c r="D111" s="245"/>
      <c r="E111" s="248"/>
      <c r="F111" s="420">
        <f>COUNTIFS('Flex Funds offered during FY'!G14:G1974,"&lt;=0",'Flex Funds offered during FY'!D14:D1974,"Other Developmental Disability")</f>
        <v>0</v>
      </c>
      <c r="G111" s="245"/>
      <c r="H111" s="245"/>
      <c r="I111" s="245"/>
      <c r="J111" s="248"/>
    </row>
    <row r="112" spans="1:35" ht="30" customHeight="1">
      <c r="A112" s="431" t="s">
        <v>356</v>
      </c>
      <c r="B112" s="245"/>
      <c r="C112" s="245"/>
      <c r="D112" s="245"/>
      <c r="E112" s="248"/>
      <c r="F112" s="420">
        <f>COUNTIFS('Flex Funds offered during FY'!G14:G1974,"&lt;=0",'Flex Funds offered during FY'!D14:D1974,"Traumatic Brain Injury")</f>
        <v>0</v>
      </c>
      <c r="G112" s="245"/>
      <c r="H112" s="245"/>
      <c r="I112" s="245"/>
      <c r="J112" s="248"/>
    </row>
    <row r="113" spans="1:10" ht="30" customHeight="1">
      <c r="A113" s="431" t="s">
        <v>358</v>
      </c>
      <c r="B113" s="245"/>
      <c r="C113" s="245"/>
      <c r="D113" s="245"/>
      <c r="E113" s="248"/>
      <c r="F113" s="420">
        <f>COUNTIFS('Flex Funds offered during FY'!G14:G1974,"&lt;=0",'Flex Funds offered during FY'!D14:D1974,"Visually Impaired")</f>
        <v>0</v>
      </c>
      <c r="G113" s="245"/>
      <c r="H113" s="245"/>
      <c r="I113" s="245"/>
      <c r="J113" s="248"/>
    </row>
    <row r="114" spans="1:10" ht="30" customHeight="1">
      <c r="A114" s="432" t="s">
        <v>252</v>
      </c>
      <c r="B114" s="245"/>
      <c r="C114" s="245"/>
      <c r="D114" s="245"/>
      <c r="E114" s="248"/>
      <c r="F114" s="433">
        <f>SUM(F105:F113)</f>
        <v>0</v>
      </c>
      <c r="G114" s="245"/>
      <c r="H114" s="245"/>
      <c r="I114" s="245"/>
      <c r="J114" s="248"/>
    </row>
    <row r="115" spans="1:10" ht="30" customHeight="1"/>
    <row r="116" spans="1:10" ht="30" customHeight="1"/>
    <row r="117" spans="1:10" ht="30" customHeight="1"/>
    <row r="118" spans="1:10" ht="30" customHeight="1"/>
    <row r="119" spans="1:10" ht="30" customHeight="1"/>
    <row r="120" spans="1:10" ht="30" customHeight="1"/>
    <row r="121" spans="1:10" ht="30" customHeight="1"/>
    <row r="122" spans="1:10" ht="30" customHeight="1"/>
    <row r="123" spans="1:10" ht="30" customHeight="1"/>
    <row r="124" spans="1:10" ht="30" customHeight="1"/>
    <row r="125" spans="1:10" ht="30" customHeight="1"/>
    <row r="126" spans="1:10" ht="30" customHeight="1"/>
    <row r="127" spans="1:10" ht="30" customHeight="1"/>
    <row r="128" spans="1:10" ht="30" customHeight="1"/>
    <row r="129" ht="30" customHeight="1"/>
    <row r="130" ht="30"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20">
    <mergeCell ref="A34:E34"/>
    <mergeCell ref="F34:J34"/>
    <mergeCell ref="M34:O34"/>
    <mergeCell ref="P34:Q34"/>
    <mergeCell ref="Z34:AB34"/>
    <mergeCell ref="A35:E35"/>
    <mergeCell ref="A36:E36"/>
    <mergeCell ref="F36:J36"/>
    <mergeCell ref="M36:O36"/>
    <mergeCell ref="P36:Q36"/>
    <mergeCell ref="Z36:AB36"/>
    <mergeCell ref="A32:E32"/>
    <mergeCell ref="F32:J32"/>
    <mergeCell ref="M32:Q32"/>
    <mergeCell ref="Z32:AB32"/>
    <mergeCell ref="AC32:AE32"/>
    <mergeCell ref="AF32:AH32"/>
    <mergeCell ref="AI32:AK32"/>
    <mergeCell ref="F33:J33"/>
    <mergeCell ref="M33:O33"/>
    <mergeCell ref="P33:Q33"/>
    <mergeCell ref="Z33:AB33"/>
    <mergeCell ref="AC33:AE33"/>
    <mergeCell ref="AF33:AH33"/>
    <mergeCell ref="AI33:AK33"/>
    <mergeCell ref="A33:E33"/>
    <mergeCell ref="AC34:AE34"/>
    <mergeCell ref="F35:J35"/>
    <mergeCell ref="M35:O35"/>
    <mergeCell ref="P35:Q35"/>
    <mergeCell ref="Z35:AB35"/>
    <mergeCell ref="AC35:AE35"/>
    <mergeCell ref="AF35:AH35"/>
    <mergeCell ref="AI35:AK35"/>
    <mergeCell ref="AF36:AH36"/>
    <mergeCell ref="AI36:AK36"/>
    <mergeCell ref="AF34:AH34"/>
    <mergeCell ref="AI34:AK34"/>
    <mergeCell ref="AC36:AE36"/>
    <mergeCell ref="A1:AK1"/>
    <mergeCell ref="G2:N2"/>
    <mergeCell ref="O2:Q2"/>
    <mergeCell ref="R2:AD2"/>
    <mergeCell ref="A3:AK3"/>
    <mergeCell ref="A4:AK4"/>
    <mergeCell ref="A5:I5"/>
    <mergeCell ref="Y5:AK5"/>
    <mergeCell ref="U6:X6"/>
    <mergeCell ref="J5:T5"/>
    <mergeCell ref="U5:X5"/>
    <mergeCell ref="A6:I6"/>
    <mergeCell ref="J6:T6"/>
    <mergeCell ref="Y6:AK6"/>
    <mergeCell ref="Y7:AK7"/>
    <mergeCell ref="Y8:AK8"/>
    <mergeCell ref="Y9:AK9"/>
    <mergeCell ref="A10:AK10"/>
    <mergeCell ref="A11:AK11"/>
    <mergeCell ref="AE12:AK12"/>
    <mergeCell ref="AC13:AK13"/>
    <mergeCell ref="A16:T16"/>
    <mergeCell ref="Y16:AK16"/>
    <mergeCell ref="U7:X7"/>
    <mergeCell ref="J7:T8"/>
    <mergeCell ref="U8:X8"/>
    <mergeCell ref="J9:O9"/>
    <mergeCell ref="P9:T9"/>
    <mergeCell ref="U9:X9"/>
    <mergeCell ref="A7:I8"/>
    <mergeCell ref="A9:I9"/>
    <mergeCell ref="AF17:AH18"/>
    <mergeCell ref="AI17:AK18"/>
    <mergeCell ref="I22:L22"/>
    <mergeCell ref="M22:P22"/>
    <mergeCell ref="Q22:T22"/>
    <mergeCell ref="Z22:AB22"/>
    <mergeCell ref="AC22:AE22"/>
    <mergeCell ref="AF22:AH22"/>
    <mergeCell ref="AI22:AK22"/>
    <mergeCell ref="M18:P18"/>
    <mergeCell ref="Q18:T18"/>
    <mergeCell ref="M19:P19"/>
    <mergeCell ref="Q19:T19"/>
    <mergeCell ref="Z19:AB19"/>
    <mergeCell ref="AC19:AE19"/>
    <mergeCell ref="AF19:AH19"/>
    <mergeCell ref="AI19:AK19"/>
    <mergeCell ref="AF20:AH20"/>
    <mergeCell ref="AI20:AK20"/>
    <mergeCell ref="AF24:AH24"/>
    <mergeCell ref="AI24:AK24"/>
    <mergeCell ref="A24:H24"/>
    <mergeCell ref="A25:H25"/>
    <mergeCell ref="I25:L25"/>
    <mergeCell ref="M25:P25"/>
    <mergeCell ref="Q25:T25"/>
    <mergeCell ref="Z25:AB25"/>
    <mergeCell ref="AC25:AE25"/>
    <mergeCell ref="AF25:AH25"/>
    <mergeCell ref="AI25:AK25"/>
    <mergeCell ref="I24:L24"/>
    <mergeCell ref="M24:P24"/>
    <mergeCell ref="Q24:T24"/>
    <mergeCell ref="Z24:AB24"/>
    <mergeCell ref="AC24:AE24"/>
    <mergeCell ref="Z26:AB26"/>
    <mergeCell ref="AC26:AE26"/>
    <mergeCell ref="AF26:AH26"/>
    <mergeCell ref="AI26:AK26"/>
    <mergeCell ref="AI27:AK27"/>
    <mergeCell ref="AC30:AE30"/>
    <mergeCell ref="AF30:AH30"/>
    <mergeCell ref="Z30:AB30"/>
    <mergeCell ref="Z31:AB31"/>
    <mergeCell ref="AC31:AE31"/>
    <mergeCell ref="AF31:AH31"/>
    <mergeCell ref="AI31:AK31"/>
    <mergeCell ref="AC27:AE27"/>
    <mergeCell ref="AF27:AH27"/>
    <mergeCell ref="Z29:AB29"/>
    <mergeCell ref="AC29:AE29"/>
    <mergeCell ref="AF29:AH29"/>
    <mergeCell ref="AI29:AK29"/>
    <mergeCell ref="AI30:AK30"/>
    <mergeCell ref="Z27:AB27"/>
    <mergeCell ref="Z28:AB28"/>
    <mergeCell ref="AC28:AE28"/>
    <mergeCell ref="AF28:AH28"/>
    <mergeCell ref="AI28:AK28"/>
    <mergeCell ref="A17:H17"/>
    <mergeCell ref="I17:L17"/>
    <mergeCell ref="M17:P17"/>
    <mergeCell ref="Q17:T17"/>
    <mergeCell ref="Y17:Y18"/>
    <mergeCell ref="Z17:AB18"/>
    <mergeCell ref="AC17:AE18"/>
    <mergeCell ref="Q20:T20"/>
    <mergeCell ref="Z20:AB20"/>
    <mergeCell ref="AC20:AE20"/>
    <mergeCell ref="A18:H18"/>
    <mergeCell ref="I18:L18"/>
    <mergeCell ref="A19:H19"/>
    <mergeCell ref="I19:L19"/>
    <mergeCell ref="A20:H20"/>
    <mergeCell ref="I20:L20"/>
    <mergeCell ref="M20:P20"/>
    <mergeCell ref="A21:H21"/>
    <mergeCell ref="I21:L21"/>
    <mergeCell ref="M21:P21"/>
    <mergeCell ref="Q21:T21"/>
    <mergeCell ref="Z21:AB21"/>
    <mergeCell ref="AC21:AE21"/>
    <mergeCell ref="AF21:AH21"/>
    <mergeCell ref="AI21:AK21"/>
    <mergeCell ref="AF23:AH23"/>
    <mergeCell ref="AI23:AK23"/>
    <mergeCell ref="A22:H22"/>
    <mergeCell ref="A23:H23"/>
    <mergeCell ref="I23:L23"/>
    <mergeCell ref="M23:P23"/>
    <mergeCell ref="Q23:T23"/>
    <mergeCell ref="Z23:AB23"/>
    <mergeCell ref="AC23:AE23"/>
    <mergeCell ref="AF38:AH38"/>
    <mergeCell ref="AI38:AK38"/>
    <mergeCell ref="A37:E37"/>
    <mergeCell ref="A38:E38"/>
    <mergeCell ref="F38:J38"/>
    <mergeCell ref="M38:O38"/>
    <mergeCell ref="P38:Q38"/>
    <mergeCell ref="Z38:AB38"/>
    <mergeCell ref="AC38:AE38"/>
    <mergeCell ref="AF37:AH37"/>
    <mergeCell ref="AI37:AK37"/>
    <mergeCell ref="F37:J37"/>
    <mergeCell ref="M37:O37"/>
    <mergeCell ref="P37:Q37"/>
    <mergeCell ref="Z37:AB37"/>
    <mergeCell ref="AC37:AE37"/>
    <mergeCell ref="AC44:AE44"/>
    <mergeCell ref="AF44:AH44"/>
    <mergeCell ref="AI44:AK44"/>
    <mergeCell ref="A44:E44"/>
    <mergeCell ref="A45:E45"/>
    <mergeCell ref="F45:J45"/>
    <mergeCell ref="M45:P45"/>
    <mergeCell ref="Q45:U45"/>
    <mergeCell ref="Z45:AB45"/>
    <mergeCell ref="AC45:AE45"/>
    <mergeCell ref="Y94:AC94"/>
    <mergeCell ref="Y95:AC95"/>
    <mergeCell ref="A94:E94"/>
    <mergeCell ref="F94:J94"/>
    <mergeCell ref="R94:V94"/>
    <mergeCell ref="AD94:AH94"/>
    <mergeCell ref="A95:E95"/>
    <mergeCell ref="F95:J95"/>
    <mergeCell ref="R95:V95"/>
    <mergeCell ref="AD95:AH95"/>
    <mergeCell ref="M94:Q94"/>
    <mergeCell ref="M95:Q95"/>
    <mergeCell ref="F96:J96"/>
    <mergeCell ref="M96:Q96"/>
    <mergeCell ref="R96:V96"/>
    <mergeCell ref="Y96:AC96"/>
    <mergeCell ref="AD96:AH96"/>
    <mergeCell ref="A96:E96"/>
    <mergeCell ref="A97:E97"/>
    <mergeCell ref="F97:J97"/>
    <mergeCell ref="M97:Q97"/>
    <mergeCell ref="R97:V97"/>
    <mergeCell ref="Y97:AC97"/>
    <mergeCell ref="AD97:AH97"/>
    <mergeCell ref="Y98:AC98"/>
    <mergeCell ref="Y99:AC99"/>
    <mergeCell ref="A98:E98"/>
    <mergeCell ref="F98:J98"/>
    <mergeCell ref="R98:V98"/>
    <mergeCell ref="AD98:AH98"/>
    <mergeCell ref="A99:E99"/>
    <mergeCell ref="F99:J99"/>
    <mergeCell ref="R99:V99"/>
    <mergeCell ref="AD99:AH99"/>
    <mergeCell ref="M98:Q98"/>
    <mergeCell ref="M99:Q99"/>
    <mergeCell ref="F100:J100"/>
    <mergeCell ref="M100:Q100"/>
    <mergeCell ref="R100:V100"/>
    <mergeCell ref="Y100:AC100"/>
    <mergeCell ref="AD100:AH100"/>
    <mergeCell ref="A100:E100"/>
    <mergeCell ref="A101:E101"/>
    <mergeCell ref="F101:J101"/>
    <mergeCell ref="M101:Q101"/>
    <mergeCell ref="R101:V101"/>
    <mergeCell ref="Y101:AC101"/>
    <mergeCell ref="AD101:AH101"/>
    <mergeCell ref="Z105:AF105"/>
    <mergeCell ref="AG105:AI105"/>
    <mergeCell ref="A104:E104"/>
    <mergeCell ref="F104:J104"/>
    <mergeCell ref="M104:AI104"/>
    <mergeCell ref="A105:E105"/>
    <mergeCell ref="F105:J105"/>
    <mergeCell ref="M105:R105"/>
    <mergeCell ref="S105:Y105"/>
    <mergeCell ref="S107:Y107"/>
    <mergeCell ref="Z107:AF107"/>
    <mergeCell ref="A106:E106"/>
    <mergeCell ref="F106:J106"/>
    <mergeCell ref="S106:Y106"/>
    <mergeCell ref="Z106:AF106"/>
    <mergeCell ref="AG106:AI106"/>
    <mergeCell ref="A107:E107"/>
    <mergeCell ref="F107:J107"/>
    <mergeCell ref="AG107:AI107"/>
    <mergeCell ref="M106:R106"/>
    <mergeCell ref="M107:R107"/>
    <mergeCell ref="F108:J108"/>
    <mergeCell ref="M108:R108"/>
    <mergeCell ref="S108:Y108"/>
    <mergeCell ref="Z108:AF108"/>
    <mergeCell ref="AG108:AI108"/>
    <mergeCell ref="A108:E108"/>
    <mergeCell ref="A109:E109"/>
    <mergeCell ref="F109:J109"/>
    <mergeCell ref="M109:R109"/>
    <mergeCell ref="S109:Y109"/>
    <mergeCell ref="Z109:AF109"/>
    <mergeCell ref="AG109:AI109"/>
    <mergeCell ref="A79:I79"/>
    <mergeCell ref="A80:F80"/>
    <mergeCell ref="G80:H80"/>
    <mergeCell ref="A81:F81"/>
    <mergeCell ref="G81:H81"/>
    <mergeCell ref="A82:F82"/>
    <mergeCell ref="G82:H82"/>
    <mergeCell ref="A83:F83"/>
    <mergeCell ref="G83:H83"/>
    <mergeCell ref="A84:F84"/>
    <mergeCell ref="G84:H84"/>
    <mergeCell ref="A85:F85"/>
    <mergeCell ref="G85:H85"/>
    <mergeCell ref="G86:H86"/>
    <mergeCell ref="M91:Q91"/>
    <mergeCell ref="R91:V91"/>
    <mergeCell ref="Y91:AC91"/>
    <mergeCell ref="AD91:AH91"/>
    <mergeCell ref="A86:F86"/>
    <mergeCell ref="A87:F87"/>
    <mergeCell ref="G87:H87"/>
    <mergeCell ref="A88:F88"/>
    <mergeCell ref="G88:H88"/>
    <mergeCell ref="A91:E91"/>
    <mergeCell ref="F91:J91"/>
    <mergeCell ref="A92:E92"/>
    <mergeCell ref="F92:J92"/>
    <mergeCell ref="M92:Q92"/>
    <mergeCell ref="R92:V92"/>
    <mergeCell ref="Y92:AC92"/>
    <mergeCell ref="AD92:AH92"/>
    <mergeCell ref="A93:E93"/>
    <mergeCell ref="F93:J93"/>
    <mergeCell ref="M93:Q93"/>
    <mergeCell ref="R93:V93"/>
    <mergeCell ref="Y93:AC93"/>
    <mergeCell ref="AD93:AH93"/>
    <mergeCell ref="A111:E111"/>
    <mergeCell ref="A112:E112"/>
    <mergeCell ref="F112:J112"/>
    <mergeCell ref="A113:E113"/>
    <mergeCell ref="F113:J113"/>
    <mergeCell ref="A114:E114"/>
    <mergeCell ref="F114:J114"/>
    <mergeCell ref="A110:E110"/>
    <mergeCell ref="F110:J110"/>
    <mergeCell ref="M110:R110"/>
    <mergeCell ref="S110:Y110"/>
    <mergeCell ref="Z110:AF110"/>
    <mergeCell ref="AG110:AI110"/>
    <mergeCell ref="F111:J111"/>
    <mergeCell ref="Z42:AB42"/>
    <mergeCell ref="AC42:AE42"/>
    <mergeCell ref="AF42:AH42"/>
    <mergeCell ref="AI42:AK42"/>
    <mergeCell ref="Z43:AB43"/>
    <mergeCell ref="AC43:AE43"/>
    <mergeCell ref="AF43:AH43"/>
    <mergeCell ref="AI43:AK43"/>
    <mergeCell ref="AC51:AE51"/>
    <mergeCell ref="AF51:AH51"/>
    <mergeCell ref="AI51:AK51"/>
    <mergeCell ref="AF45:AH45"/>
    <mergeCell ref="AI45:AK45"/>
    <mergeCell ref="Z47:AB47"/>
    <mergeCell ref="AC47:AE47"/>
    <mergeCell ref="AF47:AH47"/>
    <mergeCell ref="AI47:AK47"/>
    <mergeCell ref="AI48:AK48"/>
    <mergeCell ref="AC46:AE46"/>
    <mergeCell ref="F39:J39"/>
    <mergeCell ref="M39:O39"/>
    <mergeCell ref="P39:Q39"/>
    <mergeCell ref="Z39:AB39"/>
    <mergeCell ref="AC39:AE39"/>
    <mergeCell ref="AF39:AH39"/>
    <mergeCell ref="AI39:AK39"/>
    <mergeCell ref="A39:E39"/>
    <mergeCell ref="A40:E40"/>
    <mergeCell ref="F40:J40"/>
    <mergeCell ref="M40:O40"/>
    <mergeCell ref="P40:Q40"/>
    <mergeCell ref="Z40:AB40"/>
    <mergeCell ref="AC40:AE40"/>
    <mergeCell ref="AF40:AH40"/>
    <mergeCell ref="AI40:AK40"/>
    <mergeCell ref="F41:J41"/>
    <mergeCell ref="M41:O41"/>
    <mergeCell ref="P41:Q41"/>
    <mergeCell ref="Z41:AB41"/>
    <mergeCell ref="AC41:AE41"/>
    <mergeCell ref="AF41:AH41"/>
    <mergeCell ref="AI41:AK41"/>
    <mergeCell ref="A41:E41"/>
    <mergeCell ref="A42:E42"/>
    <mergeCell ref="F42:J42"/>
    <mergeCell ref="A43:E43"/>
    <mergeCell ref="F43:J43"/>
    <mergeCell ref="M43:P43"/>
    <mergeCell ref="Q43:U43"/>
    <mergeCell ref="A46:E46"/>
    <mergeCell ref="F46:J46"/>
    <mergeCell ref="M46:P46"/>
    <mergeCell ref="Q46:U46"/>
    <mergeCell ref="Z46:AB46"/>
    <mergeCell ref="F44:J44"/>
    <mergeCell ref="M44:P44"/>
    <mergeCell ref="Q44:U44"/>
    <mergeCell ref="Z44:AB44"/>
    <mergeCell ref="AF46:AH46"/>
    <mergeCell ref="AI46:AK46"/>
    <mergeCell ref="AC48:AE48"/>
    <mergeCell ref="AF48:AH48"/>
    <mergeCell ref="A49:E49"/>
    <mergeCell ref="F49:J49"/>
    <mergeCell ref="Z49:AB49"/>
    <mergeCell ref="AC49:AE49"/>
    <mergeCell ref="AF49:AH49"/>
    <mergeCell ref="AI49:AK49"/>
    <mergeCell ref="Z48:AB48"/>
    <mergeCell ref="A55:F55"/>
    <mergeCell ref="G55:I55"/>
    <mergeCell ref="M55:P55"/>
    <mergeCell ref="Z50:AB50"/>
    <mergeCell ref="AC50:AE50"/>
    <mergeCell ref="AF50:AH50"/>
    <mergeCell ref="AI50:AK50"/>
    <mergeCell ref="M52:P52"/>
    <mergeCell ref="Q52:U52"/>
    <mergeCell ref="AI52:AK52"/>
    <mergeCell ref="AC52:AE52"/>
    <mergeCell ref="AF52:AH52"/>
    <mergeCell ref="Q55:U55"/>
    <mergeCell ref="AC55:AE55"/>
    <mergeCell ref="AF55:AH55"/>
    <mergeCell ref="AI55:AK55"/>
    <mergeCell ref="AF53:AH53"/>
    <mergeCell ref="AI53:AK53"/>
    <mergeCell ref="A53:F53"/>
    <mergeCell ref="G53:I53"/>
    <mergeCell ref="M53:P53"/>
    <mergeCell ref="Q53:U53"/>
    <mergeCell ref="AC53:AE53"/>
    <mergeCell ref="A54:F54"/>
    <mergeCell ref="G54:I54"/>
    <mergeCell ref="M54:P54"/>
    <mergeCell ref="Q54:U54"/>
    <mergeCell ref="AC54:AE54"/>
    <mergeCell ref="AF54:AH54"/>
    <mergeCell ref="AI54:AK54"/>
    <mergeCell ref="AC60:AE60"/>
    <mergeCell ref="AF60:AH60"/>
    <mergeCell ref="AI60:AK60"/>
    <mergeCell ref="AC57:AE57"/>
    <mergeCell ref="AF57:AH57"/>
    <mergeCell ref="AC58:AE58"/>
    <mergeCell ref="AF58:AH58"/>
    <mergeCell ref="AI58:AK58"/>
    <mergeCell ref="AF59:AH59"/>
    <mergeCell ref="AI59:AK59"/>
    <mergeCell ref="A60:F60"/>
    <mergeCell ref="G60:I60"/>
    <mergeCell ref="M60:P60"/>
    <mergeCell ref="Q60:S60"/>
    <mergeCell ref="A57:F57"/>
    <mergeCell ref="A58:F58"/>
    <mergeCell ref="G58:I58"/>
    <mergeCell ref="M58:P58"/>
    <mergeCell ref="Q58:S58"/>
    <mergeCell ref="A59:F59"/>
    <mergeCell ref="G59:I59"/>
    <mergeCell ref="M59:P59"/>
    <mergeCell ref="Q59:S59"/>
    <mergeCell ref="A56:F56"/>
    <mergeCell ref="G56:I56"/>
    <mergeCell ref="AC56:AE56"/>
    <mergeCell ref="AF56:AH56"/>
    <mergeCell ref="AI56:AK56"/>
    <mergeCell ref="G57:I57"/>
    <mergeCell ref="AI57:AK57"/>
    <mergeCell ref="AC59:AE59"/>
    <mergeCell ref="AF74:AH74"/>
    <mergeCell ref="AI74:AK74"/>
    <mergeCell ref="AC69:AE69"/>
    <mergeCell ref="AC70:AE70"/>
    <mergeCell ref="AC71:AE71"/>
    <mergeCell ref="Z72:AB72"/>
    <mergeCell ref="AC72:AE72"/>
    <mergeCell ref="Z73:AB73"/>
    <mergeCell ref="AC73:AE73"/>
    <mergeCell ref="G61:I61"/>
    <mergeCell ref="M61:P61"/>
    <mergeCell ref="Q61:S61"/>
    <mergeCell ref="A61:F61"/>
    <mergeCell ref="A62:F62"/>
    <mergeCell ref="G62:I62"/>
    <mergeCell ref="AF62:AH62"/>
    <mergeCell ref="AI62:AK62"/>
    <mergeCell ref="A63:F63"/>
    <mergeCell ref="G63:I63"/>
    <mergeCell ref="AF63:AH63"/>
    <mergeCell ref="AI63:AK63"/>
    <mergeCell ref="AC61:AE61"/>
    <mergeCell ref="AF61:AH61"/>
    <mergeCell ref="AI61:AK61"/>
    <mergeCell ref="AF67:AH67"/>
    <mergeCell ref="AF64:AH64"/>
    <mergeCell ref="AI64:AK64"/>
    <mergeCell ref="AF65:AH65"/>
    <mergeCell ref="AI65:AK65"/>
    <mergeCell ref="AI66:AK66"/>
    <mergeCell ref="AC62:AE62"/>
    <mergeCell ref="AC63:AE63"/>
    <mergeCell ref="AC64:AE64"/>
    <mergeCell ref="AC65:AE65"/>
    <mergeCell ref="AC66:AE66"/>
    <mergeCell ref="AF66:AH66"/>
    <mergeCell ref="AC67:AE67"/>
    <mergeCell ref="AF68:AH68"/>
    <mergeCell ref="AF69:AH69"/>
    <mergeCell ref="AF70:AH70"/>
    <mergeCell ref="AF71:AH71"/>
    <mergeCell ref="AF72:AH72"/>
    <mergeCell ref="AF73:AH73"/>
    <mergeCell ref="AI67:AK67"/>
    <mergeCell ref="AI68:AK68"/>
    <mergeCell ref="AI69:AK69"/>
    <mergeCell ref="AI70:AK70"/>
    <mergeCell ref="AI71:AK71"/>
    <mergeCell ref="AI72:AK72"/>
    <mergeCell ref="AI73:AK73"/>
    <mergeCell ref="AC68:AE68"/>
    <mergeCell ref="A64:F64"/>
    <mergeCell ref="G64:I64"/>
    <mergeCell ref="A65:F65"/>
    <mergeCell ref="G65:I65"/>
    <mergeCell ref="A66:F66"/>
    <mergeCell ref="G66:I66"/>
    <mergeCell ref="J78:K78"/>
    <mergeCell ref="AA78:AB78"/>
    <mergeCell ref="AC78:AD78"/>
    <mergeCell ref="L78:M78"/>
    <mergeCell ref="N78:O78"/>
    <mergeCell ref="P78:Q78"/>
    <mergeCell ref="R78:S78"/>
    <mergeCell ref="T78:U78"/>
    <mergeCell ref="V78:W78"/>
    <mergeCell ref="Y78:Z78"/>
    <mergeCell ref="Y74:AB74"/>
    <mergeCell ref="AC74:AE74"/>
  </mergeCells>
  <pageMargins left="0.7" right="0.7" top="0.75" bottom="0.75" header="0" footer="0"/>
  <pageSetup orientation="portrait"/>
  <extLst>
    <ext xmlns:x14="http://schemas.microsoft.com/office/spreadsheetml/2009/9/main" uri="{CCE6A557-97BC-4b89-ADB6-D9C93CAAB3DF}">
      <x14:dataValidations xmlns:xm="http://schemas.microsoft.com/office/excel/2006/main" count="3">
        <x14:dataValidation type="list" allowBlank="1" showErrorMessage="1" xr:uid="{00000000-0002-0000-0500-000000000000}">
          <x14:formula1>
            <xm:f>'Drop Down Boxes'!$H$12:$H$20</xm:f>
          </x14:formula1>
          <xm:sqref>O2</xm:sqref>
        </x14:dataValidation>
        <x14:dataValidation type="list" allowBlank="1" showInputMessage="1" showErrorMessage="1" prompt="Any changes need to be made on Initial Info Client Demographic tab. " xr:uid="{00000000-0002-0000-0500-000001000000}">
          <x14:formula1>
            <xm:f>'Drop Down Boxes'!$N$42:$N$46</xm:f>
          </x14:formula1>
          <xm:sqref>P9</xm:sqref>
        </x14:dataValidation>
        <x14:dataValidation type="list" allowBlank="1" showInputMessage="1" showErrorMessage="1" prompt="Any changes need to be made on Initial Info Client Demographic tab. " xr:uid="{00000000-0002-0000-0500-000002000000}">
          <x14:formula1>
            <xm:f>'Drop Down Boxes'!$N$28:$N$39</xm:f>
          </x14:formula1>
          <xm:sqref>J9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1000"/>
  <sheetViews>
    <sheetView workbookViewId="0"/>
  </sheetViews>
  <sheetFormatPr defaultColWidth="14.42578125" defaultRowHeight="15" customHeight="1"/>
  <cols>
    <col min="1" max="1" width="196" customWidth="1"/>
    <col min="2" max="26" width="8.7109375" customWidth="1"/>
  </cols>
  <sheetData>
    <row r="1" spans="1:1" ht="15" customHeight="1">
      <c r="A1" s="226" t="s">
        <v>406</v>
      </c>
    </row>
    <row r="2" spans="1:1" ht="15" customHeight="1">
      <c r="A2" s="227" t="s">
        <v>407</v>
      </c>
    </row>
    <row r="3" spans="1:1" ht="15" customHeight="1">
      <c r="A3" s="227" t="s">
        <v>408</v>
      </c>
    </row>
    <row r="4" spans="1:1" ht="15" customHeight="1">
      <c r="A4" s="227" t="s">
        <v>409</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K1000"/>
  <sheetViews>
    <sheetView workbookViewId="0"/>
  </sheetViews>
  <sheetFormatPr defaultColWidth="14.42578125" defaultRowHeight="15" customHeight="1"/>
  <cols>
    <col min="1" max="37" width="8.7109375" customWidth="1"/>
  </cols>
  <sheetData>
    <row r="1" spans="1:37" ht="18.75">
      <c r="A1" s="373" t="str">
        <f>'Flex Funds offered during FY'!A2</f>
        <v xml:space="preserve">WV Bureau for Behavioral Health  - Family and Community Support Program </v>
      </c>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302"/>
    </row>
    <row r="2" spans="1:37" ht="18.75">
      <c r="A2" s="375" t="str">
        <f>'Flex Funds offered during FY'!A3</f>
        <v>Fiscal Year</v>
      </c>
      <c r="B2" s="256"/>
      <c r="C2" s="256"/>
      <c r="D2" s="256"/>
      <c r="E2" s="256"/>
      <c r="F2" s="256"/>
      <c r="G2" s="256"/>
      <c r="H2" s="256"/>
      <c r="I2" s="256"/>
      <c r="J2" s="256"/>
      <c r="K2" s="256"/>
      <c r="L2" s="256"/>
      <c r="M2" s="256"/>
      <c r="N2" s="256"/>
      <c r="O2" s="256"/>
      <c r="P2" s="256"/>
      <c r="Q2" s="256"/>
      <c r="R2" s="256"/>
      <c r="S2" s="256"/>
      <c r="T2" s="256"/>
      <c r="U2" s="256"/>
      <c r="V2" s="256"/>
      <c r="W2" s="256"/>
      <c r="X2" s="256"/>
      <c r="Y2" s="256"/>
      <c r="Z2" s="256"/>
      <c r="AA2" s="256"/>
      <c r="AB2" s="256"/>
      <c r="AC2" s="256"/>
      <c r="AD2" s="256"/>
      <c r="AE2" s="256"/>
      <c r="AF2" s="256"/>
      <c r="AG2" s="256"/>
      <c r="AH2" s="256"/>
      <c r="AI2" s="256"/>
      <c r="AJ2" s="256"/>
      <c r="AK2" s="305"/>
    </row>
    <row r="3" spans="1:37">
      <c r="A3" s="376" t="str">
        <f>'Flex Funds offered during FY'!A4</f>
        <v xml:space="preserve"> return electronically via -email to BBHReporting@wv.gov by the 25th day of the following month</v>
      </c>
      <c r="B3" s="296"/>
      <c r="C3" s="296"/>
      <c r="D3" s="296"/>
      <c r="E3" s="296"/>
      <c r="F3" s="296"/>
      <c r="G3" s="296"/>
      <c r="H3" s="296"/>
      <c r="I3" s="296"/>
      <c r="J3" s="296"/>
      <c r="K3" s="296"/>
      <c r="L3" s="296"/>
      <c r="M3" s="296"/>
      <c r="N3" s="296"/>
      <c r="O3" s="296"/>
      <c r="P3" s="296"/>
      <c r="Q3" s="296"/>
      <c r="R3" s="296"/>
      <c r="S3" s="296"/>
      <c r="T3" s="296"/>
      <c r="U3" s="296"/>
      <c r="V3" s="296"/>
      <c r="W3" s="296"/>
      <c r="X3" s="296"/>
      <c r="Y3" s="296"/>
      <c r="Z3" s="296"/>
      <c r="AA3" s="296"/>
      <c r="AB3" s="296"/>
      <c r="AC3" s="296"/>
      <c r="AD3" s="296"/>
      <c r="AE3" s="296"/>
      <c r="AF3" s="296"/>
      <c r="AG3" s="296"/>
      <c r="AH3" s="296"/>
      <c r="AI3" s="296"/>
      <c r="AJ3" s="296"/>
      <c r="AK3" s="297"/>
    </row>
    <row r="4" spans="1:37">
      <c r="A4" s="487"/>
      <c r="B4" s="296"/>
      <c r="C4" s="296"/>
      <c r="D4" s="296"/>
      <c r="E4" s="296"/>
      <c r="F4" s="296"/>
      <c r="G4" s="296"/>
      <c r="H4" s="296"/>
      <c r="I4" s="296"/>
      <c r="J4" s="296"/>
      <c r="K4" s="296"/>
      <c r="L4" s="296"/>
      <c r="M4" s="296"/>
      <c r="N4" s="296"/>
      <c r="O4" s="296"/>
      <c r="P4" s="296"/>
      <c r="Q4" s="296"/>
      <c r="R4" s="296"/>
      <c r="S4" s="296"/>
      <c r="T4" s="296"/>
      <c r="U4" s="296"/>
      <c r="V4" s="296"/>
      <c r="W4" s="296"/>
      <c r="X4" s="296"/>
      <c r="Y4" s="296"/>
      <c r="Z4" s="296"/>
      <c r="AA4" s="296"/>
      <c r="AB4" s="296"/>
      <c r="AC4" s="296"/>
      <c r="AD4" s="296"/>
      <c r="AE4" s="296"/>
      <c r="AF4" s="296"/>
      <c r="AG4" s="296"/>
      <c r="AH4" s="296"/>
      <c r="AI4" s="296"/>
      <c r="AJ4" s="296"/>
      <c r="AK4" s="296"/>
    </row>
    <row r="5" spans="1:37">
      <c r="A5" s="360" t="s">
        <v>410</v>
      </c>
      <c r="B5" s="245"/>
      <c r="C5" s="245"/>
      <c r="D5" s="245"/>
      <c r="E5" s="245"/>
      <c r="F5" s="245"/>
      <c r="G5" s="245"/>
      <c r="H5" s="245"/>
      <c r="I5" s="248"/>
      <c r="J5" s="289" t="str">
        <f>'Initial Info Client Demographic'!D6</f>
        <v xml:space="preserve">Family and Community Support Program </v>
      </c>
      <c r="K5" s="245"/>
      <c r="L5" s="245"/>
      <c r="M5" s="245"/>
      <c r="N5" s="245"/>
      <c r="O5" s="245"/>
      <c r="P5" s="245"/>
      <c r="Q5" s="245"/>
      <c r="R5" s="245"/>
      <c r="S5" s="245"/>
      <c r="T5" s="248"/>
      <c r="U5" s="360" t="s">
        <v>215</v>
      </c>
      <c r="V5" s="245"/>
      <c r="W5" s="245"/>
      <c r="X5" s="248"/>
      <c r="Y5" s="364" t="str">
        <f>'Initial Info Client Demographic'!K6</f>
        <v>Formal Name listed on the Grant</v>
      </c>
      <c r="Z5" s="245"/>
      <c r="AA5" s="245"/>
      <c r="AB5" s="245"/>
      <c r="AC5" s="245"/>
      <c r="AD5" s="245"/>
      <c r="AE5" s="245"/>
      <c r="AF5" s="245"/>
      <c r="AG5" s="245"/>
      <c r="AH5" s="245"/>
      <c r="AI5" s="245"/>
      <c r="AJ5" s="245"/>
      <c r="AK5" s="248"/>
    </row>
    <row r="6" spans="1:37">
      <c r="A6" s="360" t="s">
        <v>411</v>
      </c>
      <c r="B6" s="245"/>
      <c r="C6" s="245"/>
      <c r="D6" s="245"/>
      <c r="E6" s="245"/>
      <c r="F6" s="245"/>
      <c r="G6" s="245"/>
      <c r="H6" s="245"/>
      <c r="I6" s="248"/>
      <c r="J6" s="289" t="str">
        <f>'Initial Info Client Demographic'!D7</f>
        <v xml:space="preserve">Region </v>
      </c>
      <c r="K6" s="245"/>
      <c r="L6" s="245"/>
      <c r="M6" s="245"/>
      <c r="N6" s="245"/>
      <c r="O6" s="245"/>
      <c r="P6" s="245"/>
      <c r="Q6" s="245"/>
      <c r="R6" s="245"/>
      <c r="S6" s="245"/>
      <c r="T6" s="248"/>
      <c r="U6" s="360" t="s">
        <v>147</v>
      </c>
      <c r="V6" s="245"/>
      <c r="W6" s="245"/>
      <c r="X6" s="248"/>
      <c r="Y6" s="364" t="str">
        <f>'Initial Info Client Demographic'!K7</f>
        <v>xx</v>
      </c>
      <c r="Z6" s="245"/>
      <c r="AA6" s="245"/>
      <c r="AB6" s="245"/>
      <c r="AC6" s="245"/>
      <c r="AD6" s="245"/>
      <c r="AE6" s="245"/>
      <c r="AF6" s="245"/>
      <c r="AG6" s="245"/>
      <c r="AH6" s="245"/>
      <c r="AI6" s="245"/>
      <c r="AJ6" s="245"/>
      <c r="AK6" s="248"/>
    </row>
    <row r="7" spans="1:37">
      <c r="A7" s="362" t="s">
        <v>149</v>
      </c>
      <c r="B7" s="293"/>
      <c r="C7" s="293"/>
      <c r="D7" s="293"/>
      <c r="E7" s="293"/>
      <c r="F7" s="293"/>
      <c r="G7" s="293"/>
      <c r="H7" s="293"/>
      <c r="I7" s="294"/>
      <c r="J7" s="292" t="str">
        <f>'Initial Info Client Demographic'!D8</f>
        <v>123 Anywhere Street. Anywhere, WV 00000</v>
      </c>
      <c r="K7" s="293"/>
      <c r="L7" s="293"/>
      <c r="M7" s="293"/>
      <c r="N7" s="293"/>
      <c r="O7" s="293"/>
      <c r="P7" s="293"/>
      <c r="Q7" s="293"/>
      <c r="R7" s="293"/>
      <c r="S7" s="293"/>
      <c r="T7" s="294"/>
      <c r="U7" s="360" t="s">
        <v>151</v>
      </c>
      <c r="V7" s="245"/>
      <c r="W7" s="245"/>
      <c r="X7" s="248"/>
      <c r="Y7" s="364" t="str">
        <f>'Initial Info Client Demographic'!K8</f>
        <v>xxx</v>
      </c>
      <c r="Z7" s="245"/>
      <c r="AA7" s="245"/>
      <c r="AB7" s="245"/>
      <c r="AC7" s="245"/>
      <c r="AD7" s="245"/>
      <c r="AE7" s="245"/>
      <c r="AF7" s="245"/>
      <c r="AG7" s="245"/>
      <c r="AH7" s="245"/>
      <c r="AI7" s="245"/>
      <c r="AJ7" s="245"/>
      <c r="AK7" s="248"/>
    </row>
    <row r="8" spans="1:37">
      <c r="A8" s="295"/>
      <c r="B8" s="296"/>
      <c r="C8" s="296"/>
      <c r="D8" s="296"/>
      <c r="E8" s="296"/>
      <c r="F8" s="296"/>
      <c r="G8" s="296"/>
      <c r="H8" s="296"/>
      <c r="I8" s="297"/>
      <c r="J8" s="295"/>
      <c r="K8" s="296"/>
      <c r="L8" s="296"/>
      <c r="M8" s="296"/>
      <c r="N8" s="296"/>
      <c r="O8" s="296"/>
      <c r="P8" s="296"/>
      <c r="Q8" s="296"/>
      <c r="R8" s="296"/>
      <c r="S8" s="296"/>
      <c r="T8" s="297"/>
      <c r="U8" s="360" t="s">
        <v>216</v>
      </c>
      <c r="V8" s="245"/>
      <c r="W8" s="245"/>
      <c r="X8" s="248"/>
      <c r="Y8" s="364" t="str">
        <f>'Initial Info Client Demographic'!K9</f>
        <v>G22</v>
      </c>
      <c r="Z8" s="245"/>
      <c r="AA8" s="245"/>
      <c r="AB8" s="245"/>
      <c r="AC8" s="245"/>
      <c r="AD8" s="245"/>
      <c r="AE8" s="245"/>
      <c r="AF8" s="245"/>
      <c r="AG8" s="245"/>
      <c r="AH8" s="245"/>
      <c r="AI8" s="245"/>
      <c r="AJ8" s="245"/>
      <c r="AK8" s="248"/>
    </row>
    <row r="9" spans="1:37" ht="15" customHeight="1">
      <c r="A9" s="480" t="s">
        <v>412</v>
      </c>
      <c r="B9" s="245"/>
      <c r="C9" s="245"/>
      <c r="D9" s="245"/>
      <c r="E9" s="245"/>
      <c r="F9" s="245"/>
      <c r="G9" s="245"/>
      <c r="H9" s="245"/>
      <c r="I9" s="248"/>
      <c r="J9" s="300" t="str">
        <f>'Initial Info Client Demographic'!D10</f>
        <v>July</v>
      </c>
      <c r="K9" s="245"/>
      <c r="L9" s="245"/>
      <c r="M9" s="245"/>
      <c r="N9" s="245"/>
      <c r="O9" s="248"/>
      <c r="P9" s="300">
        <f>'Initial Info Client Demographic'!F10</f>
        <v>2025</v>
      </c>
      <c r="Q9" s="245"/>
      <c r="R9" s="245"/>
      <c r="S9" s="245"/>
      <c r="T9" s="248"/>
      <c r="U9" s="361" t="s">
        <v>218</v>
      </c>
      <c r="V9" s="245"/>
      <c r="W9" s="245"/>
      <c r="X9" s="246"/>
      <c r="Y9" s="473">
        <f>'Initial Info Client Demographic'!K10</f>
        <v>10000308</v>
      </c>
      <c r="Z9" s="245"/>
      <c r="AA9" s="245"/>
      <c r="AB9" s="245"/>
      <c r="AC9" s="245"/>
      <c r="AD9" s="245"/>
      <c r="AE9" s="245"/>
      <c r="AF9" s="245"/>
      <c r="AG9" s="245"/>
      <c r="AH9" s="245"/>
      <c r="AI9" s="245"/>
      <c r="AJ9" s="245"/>
      <c r="AK9" s="245"/>
    </row>
    <row r="10" spans="1:37">
      <c r="A10" s="474" t="s">
        <v>256</v>
      </c>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263"/>
    </row>
    <row r="11" spans="1:37">
      <c r="H11" s="96">
        <v>2021</v>
      </c>
    </row>
    <row r="12" spans="1:37">
      <c r="H12" s="96">
        <v>2022</v>
      </c>
    </row>
    <row r="13" spans="1:37">
      <c r="H13" s="96">
        <v>2023</v>
      </c>
      <c r="R13" s="96" t="s">
        <v>362</v>
      </c>
    </row>
    <row r="14" spans="1:37">
      <c r="H14" s="96">
        <v>2024</v>
      </c>
      <c r="R14" s="96" t="s">
        <v>363</v>
      </c>
    </row>
    <row r="15" spans="1:37">
      <c r="H15" s="96">
        <v>2025</v>
      </c>
    </row>
    <row r="16" spans="1:37">
      <c r="H16" s="96">
        <v>2026</v>
      </c>
    </row>
    <row r="17" spans="1:29">
      <c r="H17" s="96">
        <v>2027</v>
      </c>
    </row>
    <row r="18" spans="1:29">
      <c r="H18" s="96">
        <v>2028</v>
      </c>
    </row>
    <row r="19" spans="1:29">
      <c r="H19" s="96">
        <v>2029</v>
      </c>
    </row>
    <row r="20" spans="1:29">
      <c r="H20" s="96">
        <v>2030</v>
      </c>
    </row>
    <row r="21" spans="1:29" ht="15.75" customHeight="1"/>
    <row r="22" spans="1:29" ht="15.75" customHeight="1"/>
    <row r="23" spans="1:29" ht="15.75" customHeight="1"/>
    <row r="24" spans="1:29" ht="15.75" customHeight="1"/>
    <row r="25" spans="1:29" ht="15.75" customHeight="1">
      <c r="P25" s="166" t="s">
        <v>193</v>
      </c>
      <c r="Q25" s="166" t="s">
        <v>194</v>
      </c>
      <c r="R25" s="166" t="s">
        <v>195</v>
      </c>
      <c r="S25" s="166" t="s">
        <v>196</v>
      </c>
      <c r="T25" s="166" t="s">
        <v>197</v>
      </c>
      <c r="U25" s="166" t="s">
        <v>198</v>
      </c>
    </row>
    <row r="26" spans="1:29" ht="15.75" customHeight="1">
      <c r="D26" s="228" t="s">
        <v>413</v>
      </c>
      <c r="P26" s="96" t="s">
        <v>275</v>
      </c>
      <c r="Q26" s="96" t="s">
        <v>276</v>
      </c>
      <c r="R26" s="96" t="s">
        <v>277</v>
      </c>
      <c r="S26" s="96" t="s">
        <v>278</v>
      </c>
      <c r="T26" s="96" t="s">
        <v>279</v>
      </c>
      <c r="U26" s="96" t="s">
        <v>280</v>
      </c>
    </row>
    <row r="27" spans="1:29" ht="15.75" customHeight="1">
      <c r="O27" s="96">
        <v>1</v>
      </c>
      <c r="P27" s="179" t="s">
        <v>274</v>
      </c>
      <c r="Q27" s="179" t="s">
        <v>283</v>
      </c>
      <c r="R27" s="179" t="s">
        <v>284</v>
      </c>
      <c r="S27" s="179" t="s">
        <v>285</v>
      </c>
      <c r="T27" s="179" t="s">
        <v>286</v>
      </c>
      <c r="U27" s="179" t="s">
        <v>287</v>
      </c>
      <c r="W27" s="96">
        <v>5</v>
      </c>
    </row>
    <row r="28" spans="1:29" ht="15.75" customHeight="1">
      <c r="A28" s="229" t="s">
        <v>414</v>
      </c>
      <c r="B28" s="229" t="s">
        <v>52</v>
      </c>
      <c r="D28" s="199" t="s">
        <v>415</v>
      </c>
      <c r="E28" s="199" t="s">
        <v>52</v>
      </c>
      <c r="G28" s="199" t="s">
        <v>416</v>
      </c>
      <c r="H28" s="199" t="s">
        <v>417</v>
      </c>
      <c r="J28" s="199" t="s">
        <v>418</v>
      </c>
      <c r="L28" s="199" t="s">
        <v>367</v>
      </c>
      <c r="N28" s="96" t="s">
        <v>156</v>
      </c>
      <c r="O28" s="96">
        <v>2</v>
      </c>
      <c r="P28" s="179" t="s">
        <v>282</v>
      </c>
      <c r="Q28" s="179" t="s">
        <v>290</v>
      </c>
      <c r="R28" s="179" t="s">
        <v>291</v>
      </c>
      <c r="S28" s="179" t="s">
        <v>292</v>
      </c>
      <c r="T28" s="179" t="s">
        <v>293</v>
      </c>
      <c r="U28" s="179" t="s">
        <v>294</v>
      </c>
      <c r="W28" s="96">
        <v>8</v>
      </c>
    </row>
    <row r="29" spans="1:29" ht="15.75" customHeight="1">
      <c r="A29" s="230" t="s">
        <v>342</v>
      </c>
      <c r="B29" s="231" t="s">
        <v>419</v>
      </c>
      <c r="D29" s="232" t="s">
        <v>420</v>
      </c>
      <c r="E29" s="233" t="s">
        <v>203</v>
      </c>
      <c r="G29" s="234">
        <v>4</v>
      </c>
      <c r="H29" s="235" t="s">
        <v>285</v>
      </c>
      <c r="J29" s="179" t="s">
        <v>362</v>
      </c>
      <c r="L29" s="179" t="s">
        <v>421</v>
      </c>
      <c r="N29" s="96" t="s">
        <v>422</v>
      </c>
      <c r="O29" s="96">
        <v>3</v>
      </c>
      <c r="P29" s="179" t="s">
        <v>289</v>
      </c>
      <c r="Q29" s="179" t="s">
        <v>297</v>
      </c>
      <c r="R29" s="179" t="s">
        <v>298</v>
      </c>
      <c r="S29" s="179" t="s">
        <v>299</v>
      </c>
      <c r="T29" s="179" t="s">
        <v>300</v>
      </c>
      <c r="U29" s="179" t="s">
        <v>301</v>
      </c>
      <c r="W29" s="96">
        <v>8</v>
      </c>
      <c r="Y29" s="236" t="s">
        <v>421</v>
      </c>
      <c r="AC29" s="96" t="s">
        <v>383</v>
      </c>
    </row>
    <row r="30" spans="1:29" ht="15.75" customHeight="1">
      <c r="A30" s="230" t="s">
        <v>344</v>
      </c>
      <c r="B30" s="231" t="s">
        <v>344</v>
      </c>
      <c r="D30" s="232" t="s">
        <v>423</v>
      </c>
      <c r="E30" s="233" t="s">
        <v>203</v>
      </c>
      <c r="G30" s="234">
        <v>2</v>
      </c>
      <c r="H30" s="235" t="s">
        <v>283</v>
      </c>
      <c r="J30" s="179" t="s">
        <v>363</v>
      </c>
      <c r="L30" s="179" t="s">
        <v>424</v>
      </c>
      <c r="N30" s="96" t="s">
        <v>425</v>
      </c>
      <c r="O30" s="96">
        <v>4</v>
      </c>
      <c r="P30" s="179" t="s">
        <v>296</v>
      </c>
      <c r="Q30" s="179" t="s">
        <v>304</v>
      </c>
      <c r="R30" s="179" t="s">
        <v>305</v>
      </c>
      <c r="S30" s="179" t="s">
        <v>306</v>
      </c>
      <c r="T30" s="179" t="s">
        <v>307</v>
      </c>
      <c r="U30" s="179" t="s">
        <v>308</v>
      </c>
      <c r="W30" s="96">
        <v>13</v>
      </c>
      <c r="Y30" s="236" t="s">
        <v>386</v>
      </c>
      <c r="AC30" s="96" t="s">
        <v>368</v>
      </c>
    </row>
    <row r="31" spans="1:29" ht="15.75" customHeight="1">
      <c r="A31" s="230" t="s">
        <v>346</v>
      </c>
      <c r="B31" s="231" t="s">
        <v>426</v>
      </c>
      <c r="G31" s="234">
        <v>5</v>
      </c>
      <c r="H31" s="235" t="s">
        <v>286</v>
      </c>
      <c r="L31" s="179" t="s">
        <v>385</v>
      </c>
      <c r="N31" s="96" t="s">
        <v>427</v>
      </c>
      <c r="O31" s="96">
        <v>5</v>
      </c>
      <c r="P31" s="179" t="s">
        <v>303</v>
      </c>
      <c r="Q31" s="179" t="s">
        <v>310</v>
      </c>
      <c r="R31" s="179" t="s">
        <v>311</v>
      </c>
      <c r="S31" s="179" t="s">
        <v>312</v>
      </c>
      <c r="T31" s="179" t="s">
        <v>313</v>
      </c>
      <c r="U31" s="179" t="s">
        <v>314</v>
      </c>
      <c r="W31" s="96">
        <v>10</v>
      </c>
      <c r="Y31" s="236" t="s">
        <v>385</v>
      </c>
      <c r="AC31" s="96" t="s">
        <v>372</v>
      </c>
    </row>
    <row r="32" spans="1:29" ht="15.75" customHeight="1">
      <c r="A32" s="230" t="s">
        <v>348</v>
      </c>
      <c r="B32" s="231" t="s">
        <v>348</v>
      </c>
      <c r="G32" s="234">
        <v>4</v>
      </c>
      <c r="H32" s="235" t="s">
        <v>292</v>
      </c>
      <c r="J32" s="199" t="s">
        <v>374</v>
      </c>
      <c r="L32" s="179" t="s">
        <v>428</v>
      </c>
      <c r="N32" s="96" t="s">
        <v>429</v>
      </c>
      <c r="O32" s="96">
        <v>6</v>
      </c>
      <c r="P32" s="179"/>
      <c r="Q32" s="179" t="s">
        <v>315</v>
      </c>
      <c r="R32" s="179" t="s">
        <v>316</v>
      </c>
      <c r="S32" s="179" t="s">
        <v>317</v>
      </c>
      <c r="T32" s="179" t="s">
        <v>318</v>
      </c>
      <c r="U32" s="179" t="s">
        <v>319</v>
      </c>
      <c r="W32" s="96">
        <v>11</v>
      </c>
      <c r="Y32" s="236" t="s">
        <v>383</v>
      </c>
      <c r="AC32" s="96" t="s">
        <v>386</v>
      </c>
    </row>
    <row r="33" spans="1:29" ht="15.75" customHeight="1">
      <c r="A33" s="230" t="s">
        <v>350</v>
      </c>
      <c r="B33" s="231" t="s">
        <v>350</v>
      </c>
      <c r="G33" s="234">
        <v>1</v>
      </c>
      <c r="H33" s="237" t="s">
        <v>274</v>
      </c>
      <c r="J33" s="179" t="s">
        <v>378</v>
      </c>
      <c r="L33" s="179" t="s">
        <v>372</v>
      </c>
      <c r="N33" s="96" t="s">
        <v>430</v>
      </c>
      <c r="O33" s="96">
        <v>7</v>
      </c>
      <c r="P33" s="179"/>
      <c r="Q33" s="179" t="s">
        <v>320</v>
      </c>
      <c r="R33" s="179" t="s">
        <v>321</v>
      </c>
      <c r="S33" s="179" t="s">
        <v>322</v>
      </c>
      <c r="T33" s="179" t="s">
        <v>323</v>
      </c>
      <c r="U33" s="179" t="s">
        <v>324</v>
      </c>
      <c r="Y33" s="236" t="s">
        <v>372</v>
      </c>
      <c r="AC33" s="96" t="s">
        <v>385</v>
      </c>
    </row>
    <row r="34" spans="1:29" ht="15.75" customHeight="1">
      <c r="A34" s="230" t="s">
        <v>352</v>
      </c>
      <c r="B34" s="231" t="s">
        <v>352</v>
      </c>
      <c r="G34" s="234">
        <v>5</v>
      </c>
      <c r="H34" s="235" t="s">
        <v>293</v>
      </c>
      <c r="J34" s="179" t="s">
        <v>376</v>
      </c>
      <c r="L34" s="179" t="s">
        <v>373</v>
      </c>
      <c r="N34" s="96" t="s">
        <v>431</v>
      </c>
      <c r="O34" s="96">
        <v>8</v>
      </c>
      <c r="P34" s="179"/>
      <c r="Q34" s="179" t="s">
        <v>325</v>
      </c>
      <c r="R34" s="179" t="s">
        <v>326</v>
      </c>
      <c r="S34" s="179" t="s">
        <v>327</v>
      </c>
      <c r="T34" s="179" t="s">
        <v>328</v>
      </c>
      <c r="U34" s="179" t="s">
        <v>329</v>
      </c>
      <c r="Y34" s="236" t="s">
        <v>432</v>
      </c>
      <c r="AC34" s="96" t="s">
        <v>432</v>
      </c>
    </row>
    <row r="35" spans="1:29" ht="15.75" customHeight="1">
      <c r="A35" s="230" t="s">
        <v>356</v>
      </c>
      <c r="B35" s="231" t="s">
        <v>433</v>
      </c>
      <c r="G35" s="234">
        <v>3</v>
      </c>
      <c r="H35" s="235" t="s">
        <v>284</v>
      </c>
      <c r="L35" s="179" t="s">
        <v>387</v>
      </c>
      <c r="N35" s="96" t="s">
        <v>434</v>
      </c>
      <c r="O35" s="96">
        <v>9</v>
      </c>
      <c r="S35" s="179" t="s">
        <v>330</v>
      </c>
      <c r="T35" s="179" t="s">
        <v>331</v>
      </c>
      <c r="U35" s="179" t="s">
        <v>332</v>
      </c>
      <c r="W35" s="96">
        <f>SUM(W27:W34)</f>
        <v>55</v>
      </c>
      <c r="Y35" s="236" t="s">
        <v>387</v>
      </c>
      <c r="AC35" s="96" t="s">
        <v>387</v>
      </c>
    </row>
    <row r="36" spans="1:29" ht="15.75" customHeight="1">
      <c r="A36" s="230" t="s">
        <v>358</v>
      </c>
      <c r="B36" s="231" t="s">
        <v>435</v>
      </c>
      <c r="G36" s="234">
        <v>5</v>
      </c>
      <c r="H36" s="235" t="s">
        <v>300</v>
      </c>
      <c r="N36" s="96" t="s">
        <v>436</v>
      </c>
      <c r="O36" s="96">
        <v>10</v>
      </c>
      <c r="S36" s="179" t="s">
        <v>333</v>
      </c>
      <c r="T36" s="179" t="s">
        <v>334</v>
      </c>
      <c r="U36" s="179" t="s">
        <v>335</v>
      </c>
    </row>
    <row r="37" spans="1:29" ht="15.75" customHeight="1">
      <c r="A37" s="230" t="s">
        <v>354</v>
      </c>
      <c r="B37" s="231" t="s">
        <v>437</v>
      </c>
      <c r="G37" s="234">
        <v>4</v>
      </c>
      <c r="H37" s="235" t="s">
        <v>299</v>
      </c>
      <c r="L37" s="199" t="s">
        <v>438</v>
      </c>
      <c r="N37" s="96" t="s">
        <v>249</v>
      </c>
      <c r="O37" s="96">
        <v>11</v>
      </c>
      <c r="S37" s="179" t="s">
        <v>336</v>
      </c>
      <c r="U37" s="179" t="s">
        <v>337</v>
      </c>
    </row>
    <row r="38" spans="1:29" ht="15.75" customHeight="1">
      <c r="G38" s="234">
        <v>6</v>
      </c>
      <c r="H38" s="235" t="s">
        <v>287</v>
      </c>
      <c r="J38" s="199" t="s">
        <v>439</v>
      </c>
      <c r="L38" s="179" t="s">
        <v>381</v>
      </c>
      <c r="N38" s="96" t="s">
        <v>250</v>
      </c>
      <c r="O38" s="96">
        <v>12</v>
      </c>
      <c r="S38" s="179" t="s">
        <v>338</v>
      </c>
    </row>
    <row r="39" spans="1:29" ht="15.75" customHeight="1">
      <c r="G39" s="234">
        <v>4</v>
      </c>
      <c r="H39" s="235" t="s">
        <v>306</v>
      </c>
      <c r="J39" s="179" t="s">
        <v>362</v>
      </c>
      <c r="L39" s="179" t="s">
        <v>440</v>
      </c>
      <c r="N39" s="96" t="s">
        <v>251</v>
      </c>
      <c r="O39" s="96">
        <v>13</v>
      </c>
      <c r="S39" s="179" t="s">
        <v>341</v>
      </c>
    </row>
    <row r="40" spans="1:29" ht="15.75" customHeight="1">
      <c r="A40" s="199" t="s">
        <v>51</v>
      </c>
      <c r="B40" s="238" t="s">
        <v>52</v>
      </c>
      <c r="C40" s="238"/>
      <c r="D40" s="199" t="s">
        <v>441</v>
      </c>
      <c r="E40" s="199" t="s">
        <v>52</v>
      </c>
      <c r="G40" s="234">
        <v>2</v>
      </c>
      <c r="H40" s="235" t="s">
        <v>290</v>
      </c>
      <c r="J40" s="179" t="s">
        <v>363</v>
      </c>
      <c r="L40" s="179" t="s">
        <v>387</v>
      </c>
    </row>
    <row r="41" spans="1:29" ht="15.75" customHeight="1">
      <c r="A41" s="230" t="s">
        <v>53</v>
      </c>
      <c r="B41" s="231" t="s">
        <v>54</v>
      </c>
      <c r="C41" s="486" t="s">
        <v>57</v>
      </c>
      <c r="D41" s="246"/>
      <c r="E41" s="239" t="s">
        <v>203</v>
      </c>
      <c r="G41" s="234">
        <v>6</v>
      </c>
      <c r="H41" s="235" t="s">
        <v>294</v>
      </c>
      <c r="L41" s="179"/>
    </row>
    <row r="42" spans="1:29" ht="15.75" customHeight="1">
      <c r="A42" s="230" t="s">
        <v>55</v>
      </c>
      <c r="B42" s="231" t="s">
        <v>56</v>
      </c>
      <c r="C42" s="486" t="s">
        <v>55</v>
      </c>
      <c r="D42" s="246"/>
      <c r="E42" s="239" t="s">
        <v>203</v>
      </c>
      <c r="G42" s="234">
        <v>2</v>
      </c>
      <c r="H42" s="235" t="s">
        <v>297</v>
      </c>
      <c r="L42" s="240"/>
      <c r="M42" s="240"/>
      <c r="N42" s="96">
        <v>2020</v>
      </c>
    </row>
    <row r="43" spans="1:29" ht="19.5" customHeight="1">
      <c r="A43" s="230" t="s">
        <v>57</v>
      </c>
      <c r="B43" s="231" t="s">
        <v>58</v>
      </c>
      <c r="C43" s="486" t="s">
        <v>57</v>
      </c>
      <c r="D43" s="246"/>
      <c r="E43" s="239" t="s">
        <v>203</v>
      </c>
      <c r="G43" s="234">
        <v>1</v>
      </c>
      <c r="H43" s="237" t="s">
        <v>282</v>
      </c>
      <c r="L43" s="240"/>
      <c r="M43" s="240"/>
      <c r="N43" s="96">
        <v>2021</v>
      </c>
    </row>
    <row r="44" spans="1:29" ht="15.75" customHeight="1">
      <c r="A44" s="230" t="s">
        <v>59</v>
      </c>
      <c r="B44" s="231" t="s">
        <v>60</v>
      </c>
      <c r="C44" s="486" t="s">
        <v>59</v>
      </c>
      <c r="D44" s="246"/>
      <c r="E44" s="239" t="s">
        <v>203</v>
      </c>
      <c r="G44" s="234">
        <v>2</v>
      </c>
      <c r="H44" s="235" t="s">
        <v>304</v>
      </c>
      <c r="L44" s="240"/>
      <c r="M44" s="240"/>
      <c r="N44" s="96">
        <v>2022</v>
      </c>
    </row>
    <row r="45" spans="1:29" ht="15.75" customHeight="1">
      <c r="A45" s="230" t="s">
        <v>61</v>
      </c>
      <c r="B45" s="231" t="s">
        <v>62</v>
      </c>
      <c r="C45" s="486" t="s">
        <v>61</v>
      </c>
      <c r="D45" s="246"/>
      <c r="E45" s="239" t="s">
        <v>203</v>
      </c>
      <c r="G45" s="234">
        <v>4</v>
      </c>
      <c r="H45" s="235" t="s">
        <v>312</v>
      </c>
      <c r="L45" s="240"/>
      <c r="M45" s="240"/>
      <c r="N45" s="96">
        <v>2023</v>
      </c>
    </row>
    <row r="46" spans="1:29" ht="15.75" customHeight="1">
      <c r="A46" s="230" t="s">
        <v>63</v>
      </c>
      <c r="B46" s="231" t="s">
        <v>64</v>
      </c>
      <c r="C46" s="486" t="s">
        <v>63</v>
      </c>
      <c r="D46" s="246"/>
      <c r="E46" s="239" t="s">
        <v>203</v>
      </c>
      <c r="G46" s="234">
        <v>3</v>
      </c>
      <c r="H46" s="235" t="s">
        <v>291</v>
      </c>
      <c r="L46" s="240"/>
      <c r="M46" s="240"/>
      <c r="N46" s="96">
        <v>2024</v>
      </c>
    </row>
    <row r="47" spans="1:29" ht="15.75" customHeight="1">
      <c r="A47" s="230" t="s">
        <v>65</v>
      </c>
      <c r="B47" s="231" t="s">
        <v>66</v>
      </c>
      <c r="C47" s="486" t="s">
        <v>65</v>
      </c>
      <c r="D47" s="246"/>
      <c r="E47" s="239" t="s">
        <v>203</v>
      </c>
      <c r="G47" s="234">
        <v>2</v>
      </c>
      <c r="H47" s="235" t="s">
        <v>310</v>
      </c>
      <c r="L47" s="240"/>
      <c r="M47" s="240"/>
    </row>
    <row r="48" spans="1:29" ht="15.75" customHeight="1">
      <c r="A48" s="230" t="s">
        <v>67</v>
      </c>
      <c r="B48" s="231" t="s">
        <v>68</v>
      </c>
      <c r="C48" s="486" t="s">
        <v>67</v>
      </c>
      <c r="D48" s="246"/>
      <c r="E48" s="239" t="s">
        <v>203</v>
      </c>
      <c r="G48" s="234">
        <v>5</v>
      </c>
      <c r="H48" s="235" t="s">
        <v>307</v>
      </c>
      <c r="L48" s="240"/>
      <c r="M48" s="240"/>
    </row>
    <row r="49" spans="1:13" ht="15.75" customHeight="1">
      <c r="A49" s="230" t="s">
        <v>69</v>
      </c>
      <c r="B49" s="231" t="s">
        <v>70</v>
      </c>
      <c r="C49" s="241" t="s">
        <v>69</v>
      </c>
      <c r="D49" s="242"/>
      <c r="E49" s="239" t="s">
        <v>203</v>
      </c>
      <c r="G49" s="234">
        <v>4</v>
      </c>
      <c r="H49" s="235" t="s">
        <v>317</v>
      </c>
    </row>
    <row r="50" spans="1:13" ht="15.75" customHeight="1">
      <c r="G50" s="234">
        <v>5</v>
      </c>
      <c r="H50" s="235" t="s">
        <v>313</v>
      </c>
    </row>
    <row r="51" spans="1:13" ht="15.75" customHeight="1">
      <c r="G51" s="234">
        <v>5</v>
      </c>
      <c r="H51" s="235" t="s">
        <v>318</v>
      </c>
    </row>
    <row r="52" spans="1:13" ht="15.75" customHeight="1">
      <c r="A52" s="199" t="s">
        <v>415</v>
      </c>
      <c r="B52" s="199" t="s">
        <v>52</v>
      </c>
      <c r="G52" s="234">
        <v>4</v>
      </c>
      <c r="H52" s="235" t="s">
        <v>322</v>
      </c>
    </row>
    <row r="53" spans="1:13" ht="15.75" customHeight="1">
      <c r="A53" s="232" t="s">
        <v>442</v>
      </c>
      <c r="B53" s="233" t="s">
        <v>443</v>
      </c>
      <c r="G53" s="234">
        <v>1</v>
      </c>
      <c r="H53" s="237" t="s">
        <v>289</v>
      </c>
    </row>
    <row r="54" spans="1:13" ht="15.75" customHeight="1">
      <c r="A54" s="232" t="s">
        <v>444</v>
      </c>
      <c r="B54" s="233" t="s">
        <v>445</v>
      </c>
      <c r="G54" s="234">
        <v>5</v>
      </c>
      <c r="H54" s="235" t="s">
        <v>323</v>
      </c>
    </row>
    <row r="55" spans="1:13" ht="15.75" customHeight="1">
      <c r="D55" s="96" t="s">
        <v>446</v>
      </c>
      <c r="G55" s="234">
        <v>6</v>
      </c>
      <c r="H55" s="235" t="s">
        <v>301</v>
      </c>
    </row>
    <row r="56" spans="1:13" ht="15.75" customHeight="1">
      <c r="D56" s="96" t="s">
        <v>447</v>
      </c>
      <c r="G56" s="234">
        <v>6</v>
      </c>
      <c r="H56" s="235" t="s">
        <v>308</v>
      </c>
    </row>
    <row r="57" spans="1:13" ht="15.75" customHeight="1">
      <c r="D57" s="96" t="s">
        <v>448</v>
      </c>
      <c r="G57" s="234">
        <v>2</v>
      </c>
      <c r="H57" s="235" t="s">
        <v>315</v>
      </c>
    </row>
    <row r="58" spans="1:13" ht="15.75" customHeight="1">
      <c r="D58" s="96" t="s">
        <v>449</v>
      </c>
      <c r="G58" s="234">
        <v>5</v>
      </c>
      <c r="H58" s="235" t="s">
        <v>328</v>
      </c>
    </row>
    <row r="59" spans="1:13" ht="15.75" customHeight="1">
      <c r="D59" s="96" t="s">
        <v>450</v>
      </c>
      <c r="G59" s="234">
        <v>4</v>
      </c>
      <c r="H59" s="235" t="s">
        <v>327</v>
      </c>
      <c r="L59" s="243" t="s">
        <v>401</v>
      </c>
      <c r="M59" s="243"/>
    </row>
    <row r="60" spans="1:13" ht="15.75" customHeight="1">
      <c r="D60" s="96" t="s">
        <v>451</v>
      </c>
      <c r="G60" s="234">
        <v>6</v>
      </c>
      <c r="H60" s="235" t="s">
        <v>314</v>
      </c>
      <c r="L60" s="243" t="s">
        <v>402</v>
      </c>
      <c r="M60" s="243"/>
    </row>
    <row r="61" spans="1:13" ht="15.75" customHeight="1">
      <c r="D61" s="96" t="s">
        <v>452</v>
      </c>
      <c r="G61" s="234">
        <v>2</v>
      </c>
      <c r="H61" s="235" t="s">
        <v>320</v>
      </c>
      <c r="L61" s="243" t="s">
        <v>403</v>
      </c>
      <c r="M61" s="243"/>
    </row>
    <row r="62" spans="1:13" ht="15.75" customHeight="1">
      <c r="D62" s="96" t="s">
        <v>453</v>
      </c>
      <c r="G62" s="234">
        <v>6</v>
      </c>
      <c r="H62" s="235" t="s">
        <v>319</v>
      </c>
      <c r="L62" s="243" t="s">
        <v>404</v>
      </c>
      <c r="M62" s="243"/>
    </row>
    <row r="63" spans="1:13" ht="15.75" customHeight="1">
      <c r="D63" s="96" t="s">
        <v>454</v>
      </c>
      <c r="G63" s="234">
        <v>1</v>
      </c>
      <c r="H63" s="237" t="s">
        <v>296</v>
      </c>
      <c r="L63" s="243" t="s">
        <v>405</v>
      </c>
      <c r="M63" s="243"/>
    </row>
    <row r="64" spans="1:13" ht="15.75" customHeight="1">
      <c r="A64" s="199" t="s">
        <v>441</v>
      </c>
      <c r="B64" s="199" t="s">
        <v>52</v>
      </c>
      <c r="D64" s="96" t="s">
        <v>455</v>
      </c>
      <c r="G64" s="234">
        <v>2</v>
      </c>
      <c r="H64" s="235" t="s">
        <v>325</v>
      </c>
    </row>
    <row r="65" spans="1:8" ht="15.75" customHeight="1">
      <c r="A65" s="179" t="s">
        <v>456</v>
      </c>
      <c r="B65" s="239" t="s">
        <v>203</v>
      </c>
      <c r="D65" s="96" t="s">
        <v>457</v>
      </c>
      <c r="G65" s="234">
        <v>3</v>
      </c>
      <c r="H65" s="235" t="s">
        <v>298</v>
      </c>
    </row>
    <row r="66" spans="1:8" ht="15.75" customHeight="1">
      <c r="A66" s="179" t="s">
        <v>458</v>
      </c>
      <c r="B66" s="239" t="s">
        <v>203</v>
      </c>
      <c r="D66" s="96" t="s">
        <v>459</v>
      </c>
      <c r="G66" s="234">
        <v>6</v>
      </c>
      <c r="H66" s="235" t="s">
        <v>324</v>
      </c>
    </row>
    <row r="67" spans="1:8" ht="15.75" customHeight="1">
      <c r="A67" s="179" t="s">
        <v>460</v>
      </c>
      <c r="B67" s="239" t="s">
        <v>203</v>
      </c>
      <c r="G67" s="234">
        <v>4</v>
      </c>
      <c r="H67" s="235" t="s">
        <v>330</v>
      </c>
    </row>
    <row r="68" spans="1:8" ht="15.75" customHeight="1">
      <c r="A68" s="179" t="s">
        <v>461</v>
      </c>
      <c r="B68" s="239" t="s">
        <v>203</v>
      </c>
      <c r="G68" s="234">
        <v>5</v>
      </c>
      <c r="H68" s="235" t="s">
        <v>331</v>
      </c>
    </row>
    <row r="69" spans="1:8" ht="15.75" customHeight="1">
      <c r="A69" s="179" t="s">
        <v>462</v>
      </c>
      <c r="B69" s="239" t="s">
        <v>203</v>
      </c>
      <c r="D69" s="96" t="s">
        <v>156</v>
      </c>
      <c r="G69" s="234">
        <v>6</v>
      </c>
      <c r="H69" s="235" t="s">
        <v>329</v>
      </c>
    </row>
    <row r="70" spans="1:8" ht="15.75" customHeight="1">
      <c r="A70" s="179" t="s">
        <v>463</v>
      </c>
      <c r="B70" s="239" t="s">
        <v>203</v>
      </c>
      <c r="D70" s="96" t="s">
        <v>464</v>
      </c>
      <c r="G70" s="234">
        <v>4</v>
      </c>
      <c r="H70" s="235" t="s">
        <v>333</v>
      </c>
    </row>
    <row r="71" spans="1:8" ht="15.75" customHeight="1">
      <c r="A71" s="179" t="s">
        <v>465</v>
      </c>
      <c r="B71" s="239" t="s">
        <v>203</v>
      </c>
      <c r="D71" s="96" t="s">
        <v>242</v>
      </c>
      <c r="G71" s="234">
        <v>3</v>
      </c>
      <c r="H71" s="235" t="s">
        <v>305</v>
      </c>
    </row>
    <row r="72" spans="1:8" ht="15.75" customHeight="1">
      <c r="A72" s="179" t="s">
        <v>466</v>
      </c>
      <c r="B72" s="239" t="s">
        <v>203</v>
      </c>
      <c r="D72" s="96" t="s">
        <v>243</v>
      </c>
      <c r="G72" s="234">
        <v>3</v>
      </c>
      <c r="H72" s="235" t="s">
        <v>311</v>
      </c>
    </row>
    <row r="73" spans="1:8" ht="15.75" customHeight="1">
      <c r="D73" s="96" t="s">
        <v>244</v>
      </c>
      <c r="G73" s="234">
        <v>6</v>
      </c>
      <c r="H73" s="235" t="s">
        <v>332</v>
      </c>
    </row>
    <row r="74" spans="1:8" ht="15.75" customHeight="1">
      <c r="D74" s="96" t="s">
        <v>245</v>
      </c>
      <c r="G74" s="234">
        <v>4</v>
      </c>
      <c r="H74" s="235" t="s">
        <v>336</v>
      </c>
    </row>
    <row r="75" spans="1:8" ht="15.75" customHeight="1">
      <c r="D75" s="96" t="s">
        <v>246</v>
      </c>
      <c r="G75" s="234">
        <v>4</v>
      </c>
      <c r="H75" s="235" t="s">
        <v>338</v>
      </c>
    </row>
    <row r="76" spans="1:8" ht="15.75" customHeight="1">
      <c r="D76" s="96" t="s">
        <v>247</v>
      </c>
      <c r="G76" s="234">
        <v>3</v>
      </c>
      <c r="H76" s="235" t="s">
        <v>316</v>
      </c>
    </row>
    <row r="77" spans="1:8" ht="15.75" customHeight="1">
      <c r="D77" s="96" t="s">
        <v>436</v>
      </c>
      <c r="G77" s="234">
        <v>4</v>
      </c>
      <c r="H77" s="235" t="s">
        <v>341</v>
      </c>
    </row>
    <row r="78" spans="1:8" ht="15.75" customHeight="1">
      <c r="D78" s="96" t="s">
        <v>249</v>
      </c>
      <c r="G78" s="234">
        <v>5</v>
      </c>
      <c r="H78" s="235" t="s">
        <v>334</v>
      </c>
    </row>
    <row r="79" spans="1:8" ht="15.75" customHeight="1">
      <c r="D79" s="96" t="s">
        <v>250</v>
      </c>
      <c r="G79" s="234">
        <v>6</v>
      </c>
      <c r="H79" s="235" t="s">
        <v>335</v>
      </c>
    </row>
    <row r="80" spans="1:8" ht="15.75" customHeight="1">
      <c r="D80" s="96" t="s">
        <v>251</v>
      </c>
      <c r="G80" s="234">
        <v>1</v>
      </c>
      <c r="H80" s="237" t="s">
        <v>303</v>
      </c>
    </row>
    <row r="81" spans="7:8" ht="15.75" customHeight="1">
      <c r="G81" s="234">
        <v>3</v>
      </c>
      <c r="H81" s="235" t="s">
        <v>321</v>
      </c>
    </row>
    <row r="82" spans="7:8" ht="15.75" customHeight="1">
      <c r="G82" s="234">
        <v>3</v>
      </c>
      <c r="H82" s="235" t="s">
        <v>326</v>
      </c>
    </row>
    <row r="83" spans="7:8" ht="15.75" customHeight="1">
      <c r="G83" s="234">
        <v>6</v>
      </c>
      <c r="H83" s="235" t="s">
        <v>337</v>
      </c>
    </row>
    <row r="84" spans="7:8" ht="15.75" customHeight="1"/>
    <row r="85" spans="7:8" ht="15.75" customHeight="1"/>
    <row r="86" spans="7:8" ht="15.75" customHeight="1"/>
    <row r="87" spans="7:8" ht="15.75" customHeight="1"/>
    <row r="88" spans="7:8" ht="15.75" customHeight="1"/>
    <row r="89" spans="7:8" ht="15.75" customHeight="1"/>
    <row r="90" spans="7:8" ht="15.75" customHeight="1"/>
    <row r="91" spans="7:8" ht="15.75" customHeight="1"/>
    <row r="92" spans="7:8" ht="15.75" customHeight="1"/>
    <row r="93" spans="7:8" ht="15.75" customHeight="1"/>
    <row r="94" spans="7:8" ht="15.75" customHeight="1"/>
    <row r="95" spans="7:8" ht="15.75" customHeight="1"/>
    <row r="96" spans="7:8"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2">
    <mergeCell ref="A1:AK1"/>
    <mergeCell ref="A2:AK2"/>
    <mergeCell ref="A3:AK3"/>
    <mergeCell ref="A4:AK4"/>
    <mergeCell ref="J5:T5"/>
    <mergeCell ref="U5:X5"/>
    <mergeCell ref="Y5:AK5"/>
    <mergeCell ref="U7:X7"/>
    <mergeCell ref="Y7:AK7"/>
    <mergeCell ref="U8:X8"/>
    <mergeCell ref="Y8:AK8"/>
    <mergeCell ref="A5:I5"/>
    <mergeCell ref="A6:I6"/>
    <mergeCell ref="J6:T6"/>
    <mergeCell ref="U6:X6"/>
    <mergeCell ref="Y6:AK6"/>
    <mergeCell ref="A7:I8"/>
    <mergeCell ref="J7:T8"/>
    <mergeCell ref="C48:D48"/>
    <mergeCell ref="A9:I9"/>
    <mergeCell ref="J9:O9"/>
    <mergeCell ref="P9:T9"/>
    <mergeCell ref="C42:D42"/>
    <mergeCell ref="C43:D43"/>
    <mergeCell ref="C44:D44"/>
    <mergeCell ref="C45:D45"/>
    <mergeCell ref="C46:D46"/>
    <mergeCell ref="U9:X9"/>
    <mergeCell ref="Y9:AK9"/>
    <mergeCell ref="A10:AK10"/>
    <mergeCell ref="C41:D41"/>
    <mergeCell ref="C47:D47"/>
  </mergeCells>
  <dataValidations count="3">
    <dataValidation type="list" allowBlank="1" showErrorMessage="1" sqref="L42:M48" xr:uid="{00000000-0002-0000-0700-000000000000}">
      <formula1>$A$41:$A$49</formula1>
    </dataValidation>
    <dataValidation type="list" allowBlank="1" showErrorMessage="1" sqref="P9" xr:uid="{00000000-0002-0000-0700-000001000000}">
      <formula1>$N$42:$N$46</formula1>
    </dataValidation>
    <dataValidation type="list" allowBlank="1" showErrorMessage="1" sqref="J9" xr:uid="{00000000-0002-0000-0700-000002000000}">
      <formula1>$N$28:$N$39</formula1>
    </dataValidation>
  </dataValidation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Initial Info Client Demographic</vt:lpstr>
      <vt:lpstr>Flex Funds offered during FY</vt:lpstr>
      <vt:lpstr>Events Attended Provided</vt:lpstr>
      <vt:lpstr>Consumer Satisfaction</vt:lpstr>
      <vt:lpstr>SUMMARY OF DATA </vt:lpstr>
      <vt:lpstr>Sheet1</vt:lpstr>
      <vt:lpstr>Drop Down Boxes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Winston, Pat A</dc:creator>
  <cp:lastModifiedBy>Perry, Saundra K</cp:lastModifiedBy>
  <dcterms:created xsi:type="dcterms:W3CDTF">2016-02-02T18:37:07Z</dcterms:created>
  <dcterms:modified xsi:type="dcterms:W3CDTF">2025-09-05T17:39:23Z</dcterms:modified>
</cp:coreProperties>
</file>